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RAČUNI\IZVRŠENJE\"/>
    </mc:Choice>
  </mc:AlternateContent>
  <xr:revisionPtr revIDLastSave="0" documentId="13_ncr:1_{BACE40A0-D2D2-4683-B150-AA92D863A276}" xr6:coauthVersionLast="47" xr6:coauthVersionMax="47" xr10:uidLastSave="{00000000-0000-0000-0000-000000000000}"/>
  <bookViews>
    <workbookView xWindow="2850" yWindow="2850" windowWidth="21600" windowHeight="11295" activeTab="9" xr2:uid="{00000000-000D-0000-FFFF-FFFF00000000}"/>
  </bookViews>
  <sheets>
    <sheet name="List1" sheetId="1" r:id="rId1"/>
    <sheet name="List2" sheetId="2" r:id="rId2"/>
    <sheet name="List3" sheetId="3" r:id="rId3"/>
    <sheet name="List3 (2)" sheetId="4" r:id="rId4"/>
    <sheet name="List4" sheetId="5" r:id="rId5"/>
    <sheet name="List4 (2)" sheetId="6" r:id="rId6"/>
    <sheet name="List5" sheetId="7" r:id="rId7"/>
    <sheet name="List5 (2)" sheetId="8" r:id="rId8"/>
    <sheet name="List5 (3)" sheetId="9" r:id="rId9"/>
    <sheet name="List5 (4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8" l="1"/>
  <c r="G38" i="8"/>
  <c r="G39" i="8"/>
  <c r="G37" i="8"/>
  <c r="F36" i="9"/>
  <c r="G40" i="3"/>
  <c r="G23" i="4"/>
  <c r="G26" i="4"/>
  <c r="C8" i="2"/>
  <c r="D8" i="2"/>
  <c r="F8" i="2"/>
  <c r="F22" i="10"/>
  <c r="G23" i="10"/>
  <c r="G40" i="9"/>
  <c r="G38" i="9"/>
  <c r="G37" i="9"/>
  <c r="F36" i="8"/>
  <c r="E36" i="8"/>
  <c r="H36" i="5"/>
  <c r="G36" i="5"/>
  <c r="G29" i="5"/>
  <c r="G28" i="5"/>
  <c r="G30" i="2"/>
  <c r="G25" i="2"/>
  <c r="G24" i="2"/>
  <c r="H25" i="2"/>
  <c r="H24" i="2"/>
  <c r="H23" i="2"/>
  <c r="G23" i="2"/>
  <c r="G13" i="2"/>
  <c r="G18" i="2"/>
  <c r="H17" i="2"/>
  <c r="E8" i="2"/>
  <c r="E9" i="2"/>
  <c r="G14" i="5"/>
  <c r="F10" i="6"/>
  <c r="F14" i="6"/>
  <c r="F13" i="6"/>
  <c r="F11" i="6"/>
  <c r="G26" i="3"/>
  <c r="E22" i="1"/>
  <c r="D13" i="6" l="1"/>
  <c r="D11" i="6"/>
  <c r="D10" i="6"/>
  <c r="C16" i="4"/>
  <c r="C23" i="2"/>
  <c r="C9" i="2"/>
  <c r="C28" i="2"/>
  <c r="C27" i="2" s="1"/>
  <c r="C10" i="1"/>
  <c r="G22" i="4"/>
  <c r="H30" i="2"/>
  <c r="G12" i="1"/>
  <c r="G15" i="7"/>
  <c r="G16" i="8"/>
  <c r="H19" i="5"/>
  <c r="H18" i="5"/>
  <c r="G19" i="5"/>
  <c r="G43" i="8"/>
  <c r="G12" i="3"/>
  <c r="G19" i="10"/>
  <c r="G24" i="10"/>
  <c r="G22" i="10"/>
  <c r="G21" i="10"/>
  <c r="G31" i="9"/>
  <c r="G32" i="9"/>
  <c r="G27" i="9"/>
  <c r="G25" i="9"/>
  <c r="F18" i="7"/>
  <c r="D36" i="8"/>
  <c r="E18" i="7"/>
  <c r="E14" i="7"/>
  <c r="D18" i="7"/>
  <c r="D14" i="7"/>
  <c r="F14" i="7"/>
  <c r="H29" i="5"/>
  <c r="H28" i="5"/>
  <c r="G36" i="8" l="1"/>
  <c r="H26" i="4"/>
  <c r="F36" i="2" l="1"/>
  <c r="D10" i="1"/>
  <c r="D16" i="1" s="1"/>
  <c r="G22" i="1"/>
  <c r="G21" i="1"/>
  <c r="G14" i="1"/>
  <c r="G11" i="1"/>
  <c r="F22" i="1"/>
  <c r="F21" i="1"/>
  <c r="F15" i="1"/>
  <c r="G15" i="1" s="1"/>
  <c r="F14" i="1"/>
  <c r="F12" i="1"/>
  <c r="F11" i="1"/>
  <c r="G35" i="8" l="1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5" i="8"/>
  <c r="G14" i="8"/>
  <c r="G13" i="8"/>
  <c r="G40" i="7"/>
  <c r="G39" i="7"/>
  <c r="G38" i="7"/>
  <c r="G36" i="7"/>
  <c r="G35" i="7"/>
  <c r="G34" i="7"/>
  <c r="G33" i="7"/>
  <c r="G32" i="7"/>
  <c r="G31" i="7"/>
  <c r="G30" i="7"/>
  <c r="G29" i="7"/>
  <c r="G28" i="7"/>
  <c r="G27" i="7"/>
  <c r="G26" i="7"/>
  <c r="G25" i="7"/>
  <c r="G23" i="7"/>
  <c r="G22" i="7"/>
  <c r="G21" i="7"/>
  <c r="G20" i="7"/>
  <c r="G19" i="7"/>
  <c r="G18" i="7"/>
  <c r="G17" i="7"/>
  <c r="G14" i="7"/>
  <c r="D12" i="8"/>
  <c r="F12" i="8"/>
  <c r="D15" i="10"/>
  <c r="F15" i="10"/>
  <c r="E15" i="10"/>
  <c r="D12" i="9"/>
  <c r="E12" i="9"/>
  <c r="F12" i="9"/>
  <c r="F13" i="7" s="1"/>
  <c r="F12" i="7" s="1"/>
  <c r="G12" i="9" l="1"/>
  <c r="E12" i="8"/>
  <c r="G36" i="9"/>
  <c r="G29" i="9"/>
  <c r="G26" i="9"/>
  <c r="G23" i="9"/>
  <c r="G22" i="9"/>
  <c r="G20" i="9"/>
  <c r="G19" i="9"/>
  <c r="G17" i="9"/>
  <c r="G16" i="9"/>
  <c r="G15" i="9"/>
  <c r="G14" i="9"/>
  <c r="G13" i="9"/>
  <c r="G20" i="10"/>
  <c r="G18" i="10"/>
  <c r="G16" i="10"/>
  <c r="G15" i="10"/>
  <c r="G12" i="8" l="1"/>
  <c r="G23" i="6"/>
  <c r="H23" i="6"/>
  <c r="G24" i="6"/>
  <c r="H24" i="6"/>
  <c r="G12" i="7" l="1"/>
  <c r="G13" i="7"/>
  <c r="H27" i="5"/>
  <c r="H26" i="5"/>
  <c r="H24" i="5"/>
  <c r="H23" i="5"/>
  <c r="H22" i="5"/>
  <c r="H20" i="5"/>
  <c r="H15" i="5"/>
  <c r="H14" i="5"/>
  <c r="H12" i="5"/>
  <c r="H11" i="5"/>
  <c r="G35" i="5"/>
  <c r="H35" i="5" s="1"/>
  <c r="G27" i="5"/>
  <c r="G26" i="5"/>
  <c r="G24" i="5"/>
  <c r="G23" i="5"/>
  <c r="G22" i="5"/>
  <c r="G20" i="5"/>
  <c r="G18" i="5"/>
  <c r="G16" i="5"/>
  <c r="G15" i="5"/>
  <c r="G13" i="5"/>
  <c r="G12" i="5"/>
  <c r="G11" i="5"/>
  <c r="D14" i="6"/>
  <c r="E11" i="6"/>
  <c r="E13" i="6"/>
  <c r="E15" i="6" s="1"/>
  <c r="E10" i="6"/>
  <c r="D12" i="6" l="1"/>
  <c r="G14" i="6"/>
  <c r="E12" i="6"/>
  <c r="E16" i="6" s="1"/>
  <c r="G11" i="6"/>
  <c r="F15" i="6"/>
  <c r="H15" i="6" s="1"/>
  <c r="G10" i="6"/>
  <c r="H11" i="6"/>
  <c r="H13" i="6"/>
  <c r="D15" i="6"/>
  <c r="D16" i="6" s="1"/>
  <c r="H10" i="6"/>
  <c r="G13" i="6"/>
  <c r="F12" i="6"/>
  <c r="H28" i="4"/>
  <c r="H24" i="4"/>
  <c r="H22" i="4"/>
  <c r="F21" i="4"/>
  <c r="H15" i="4"/>
  <c r="H14" i="4"/>
  <c r="H11" i="4"/>
  <c r="H10" i="4"/>
  <c r="H9" i="4"/>
  <c r="H8" i="4"/>
  <c r="H40" i="3"/>
  <c r="H39" i="3"/>
  <c r="H38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19" i="3"/>
  <c r="H18" i="3"/>
  <c r="H17" i="3"/>
  <c r="H14" i="3"/>
  <c r="H13" i="3"/>
  <c r="H12" i="3"/>
  <c r="H11" i="3"/>
  <c r="G28" i="4"/>
  <c r="G24" i="4"/>
  <c r="G15" i="4"/>
  <c r="G14" i="4"/>
  <c r="G11" i="4"/>
  <c r="G9" i="4"/>
  <c r="G8" i="4"/>
  <c r="G39" i="3"/>
  <c r="G38" i="3"/>
  <c r="G36" i="3"/>
  <c r="G35" i="3"/>
  <c r="G34" i="3"/>
  <c r="G33" i="3"/>
  <c r="G32" i="3"/>
  <c r="G31" i="3"/>
  <c r="G30" i="3"/>
  <c r="G29" i="3"/>
  <c r="G28" i="3"/>
  <c r="G25" i="3"/>
  <c r="G24" i="3"/>
  <c r="G23" i="3"/>
  <c r="G22" i="3"/>
  <c r="G21" i="3"/>
  <c r="G19" i="3"/>
  <c r="G18" i="3"/>
  <c r="G17" i="3"/>
  <c r="G14" i="3"/>
  <c r="G13" i="3"/>
  <c r="G11" i="3"/>
  <c r="E10" i="3"/>
  <c r="E9" i="3" s="1"/>
  <c r="D10" i="3"/>
  <c r="D9" i="3" s="1"/>
  <c r="E16" i="3"/>
  <c r="D16" i="3"/>
  <c r="E20" i="3"/>
  <c r="D20" i="3"/>
  <c r="E27" i="3"/>
  <c r="D27" i="3"/>
  <c r="E37" i="3"/>
  <c r="D37" i="3"/>
  <c r="E27" i="4"/>
  <c r="D27" i="4"/>
  <c r="E21" i="4"/>
  <c r="D21" i="4"/>
  <c r="E16" i="4"/>
  <c r="D16" i="4"/>
  <c r="E13" i="4"/>
  <c r="E12" i="4" s="1"/>
  <c r="D13" i="4"/>
  <c r="D12" i="4" s="1"/>
  <c r="F16" i="6" l="1"/>
  <c r="E20" i="4"/>
  <c r="E19" i="4" s="1"/>
  <c r="D20" i="4"/>
  <c r="D19" i="4" s="1"/>
  <c r="D15" i="3"/>
  <c r="D8" i="3" s="1"/>
  <c r="D29" i="4" s="1"/>
  <c r="H21" i="4"/>
  <c r="G15" i="6"/>
  <c r="H12" i="6"/>
  <c r="G12" i="6"/>
  <c r="G16" i="6"/>
  <c r="E15" i="3"/>
  <c r="E8" i="3" s="1"/>
  <c r="E29" i="4" s="1"/>
  <c r="F37" i="3"/>
  <c r="C37" i="3"/>
  <c r="C21" i="4"/>
  <c r="G21" i="4" s="1"/>
  <c r="C27" i="4"/>
  <c r="F27" i="4"/>
  <c r="F16" i="4"/>
  <c r="C13" i="4"/>
  <c r="C12" i="4" s="1"/>
  <c r="F13" i="4"/>
  <c r="C27" i="3"/>
  <c r="F27" i="3"/>
  <c r="C10" i="3"/>
  <c r="C9" i="3" s="1"/>
  <c r="C16" i="3"/>
  <c r="C20" i="3"/>
  <c r="F20" i="3"/>
  <c r="F16" i="3"/>
  <c r="F10" i="3"/>
  <c r="C20" i="4" l="1"/>
  <c r="C19" i="4" s="1"/>
  <c r="C15" i="3"/>
  <c r="C8" i="3" s="1"/>
  <c r="F9" i="3"/>
  <c r="H10" i="3"/>
  <c r="G10" i="3"/>
  <c r="G20" i="3"/>
  <c r="H20" i="3"/>
  <c r="H16" i="3"/>
  <c r="G16" i="3"/>
  <c r="G27" i="4"/>
  <c r="H27" i="4"/>
  <c r="F15" i="3"/>
  <c r="H15" i="3" s="1"/>
  <c r="H37" i="3"/>
  <c r="G37" i="3"/>
  <c r="H13" i="4"/>
  <c r="G13" i="4"/>
  <c r="F12" i="4"/>
  <c r="H27" i="3"/>
  <c r="G27" i="3"/>
  <c r="F20" i="4"/>
  <c r="H20" i="4" s="1"/>
  <c r="H35" i="2"/>
  <c r="H34" i="2"/>
  <c r="H33" i="2"/>
  <c r="H32" i="2"/>
  <c r="H31" i="2"/>
  <c r="H29" i="2"/>
  <c r="H28" i="2"/>
  <c r="H27" i="2"/>
  <c r="H22" i="2"/>
  <c r="H21" i="2"/>
  <c r="H19" i="2"/>
  <c r="H18" i="2"/>
  <c r="H13" i="2"/>
  <c r="H11" i="2"/>
  <c r="H9" i="2"/>
  <c r="H8" i="2"/>
  <c r="G35" i="2"/>
  <c r="G34" i="2"/>
  <c r="G33" i="2"/>
  <c r="G32" i="2"/>
  <c r="G29" i="2"/>
  <c r="G22" i="2"/>
  <c r="G21" i="2"/>
  <c r="G19" i="2"/>
  <c r="G11" i="2"/>
  <c r="G9" i="2"/>
  <c r="G8" i="2"/>
  <c r="D36" i="2"/>
  <c r="E36" i="2"/>
  <c r="H36" i="2" s="1"/>
  <c r="C31" i="2"/>
  <c r="C36" i="2" s="1"/>
  <c r="G36" i="2" s="1"/>
  <c r="G27" i="2"/>
  <c r="C29" i="4" l="1"/>
  <c r="G28" i="2"/>
  <c r="G31" i="2"/>
  <c r="G15" i="3"/>
  <c r="H9" i="3"/>
  <c r="G9" i="3"/>
  <c r="G12" i="4"/>
  <c r="H12" i="4"/>
  <c r="F8" i="3"/>
  <c r="G8" i="3" s="1"/>
  <c r="G20" i="4"/>
  <c r="F19" i="4"/>
  <c r="H19" i="4" s="1"/>
  <c r="H8" i="3" l="1"/>
  <c r="G19" i="4"/>
  <c r="F29" i="4"/>
  <c r="C13" i="1"/>
  <c r="C16" i="1" l="1"/>
  <c r="G29" i="4"/>
  <c r="H29" i="4"/>
  <c r="E10" i="1"/>
  <c r="E13" i="1"/>
  <c r="D13" i="1"/>
  <c r="F10" i="1" l="1"/>
  <c r="G10" i="1"/>
  <c r="G13" i="1"/>
  <c r="F13" i="1"/>
  <c r="E16" i="1"/>
  <c r="G16" i="1" s="1"/>
</calcChain>
</file>

<file path=xl/sharedStrings.xml><?xml version="1.0" encoding="utf-8"?>
<sst xmlns="http://schemas.openxmlformats.org/spreadsheetml/2006/main" count="386" uniqueCount="241">
  <si>
    <t>UČENIČKI DOM MAKSIMIR</t>
  </si>
  <si>
    <t>ZAGREB, TRG J.F. KENNEDYJA 9</t>
  </si>
  <si>
    <t>ŠIFRA:21-114-579</t>
  </si>
  <si>
    <t>RKP:19513</t>
  </si>
  <si>
    <t>RAZINA:31</t>
  </si>
  <si>
    <t>PRIHODI I RASHODI</t>
  </si>
  <si>
    <t>PRIHODI UKUPNO</t>
  </si>
  <si>
    <t>PRIHODI POSLOVANJA</t>
  </si>
  <si>
    <t>RASHODI UKUPNO</t>
  </si>
  <si>
    <t>RASHODI POSLOVANJA</t>
  </si>
  <si>
    <t>RASHODI ZA NABAVU NEFINANCIJSKE IMOVINE</t>
  </si>
  <si>
    <t>PRIHODI OD NEFINANCIJSKE IMOVINE</t>
  </si>
  <si>
    <t>RAZLIKA - VIŠAK / MANJAK</t>
  </si>
  <si>
    <t>VIŠAK ILI MANJAK</t>
  </si>
  <si>
    <t>UKUPNI DONOS VIŠKA IZ PRETHODNIH GODINA</t>
  </si>
  <si>
    <t xml:space="preserve">VIŠAK IZ PREDHODNIH GODINA KOJI ĆE SE
RASPOREDITI         </t>
  </si>
  <si>
    <t>4/3</t>
  </si>
  <si>
    <t>4/2</t>
  </si>
  <si>
    <t>VIŠAK/MANJAK RASPOLOŽIV U SLJEDEM  
RAZDOBLJ</t>
  </si>
  <si>
    <t xml:space="preserve">Brojčana oznaka i naziv računa pihoda i rashoda </t>
  </si>
  <si>
    <t>Indeks 5/2</t>
  </si>
  <si>
    <t>Indeks 5/4</t>
  </si>
  <si>
    <t>6 PRIHODI POSLOVANJA</t>
  </si>
  <si>
    <t xml:space="preserve">63 Pomoći iz inozemstva i od subjekta unutar
općeg proračuna  </t>
  </si>
  <si>
    <t>636 Pomoći pror. koris. iz proračuna koji im 
nije nadležan</t>
  </si>
  <si>
    <t>6362 Kapitalne pomoći pror. korisn. iz proračuna
koji im nije nadležan</t>
  </si>
  <si>
    <t xml:space="preserve">65 Prihodi od upravnih i administrativnih pristojbi
pristojbi po posebnim propisima i naknade </t>
  </si>
  <si>
    <t xml:space="preserve">652 Prihodi po posebnim propisima </t>
  </si>
  <si>
    <t>6526 Ostali nespomenuti prihodi</t>
  </si>
  <si>
    <t>66 Prihodi od prodanih proizvoda i usliga</t>
  </si>
  <si>
    <t xml:space="preserve">661 Prih.od prod.proiz.te usluga, prih.od donacija.. </t>
  </si>
  <si>
    <t xml:space="preserve">6615 Prihodi od pruženih usluga </t>
  </si>
  <si>
    <t>663 Donacije od prav. i fiz. osoba izvan općeg pror.</t>
  </si>
  <si>
    <t>67 Prihodi iz nadležnog proračunai od HZZO tem…</t>
  </si>
  <si>
    <t xml:space="preserve">671 prihodi iz nadl.prorač. Za fin.red. djelat. pr.kor </t>
  </si>
  <si>
    <t>6711 Prihodi iz nadležnog pror.za fin.redovne djel.</t>
  </si>
  <si>
    <t>9 VLASTITI IZVORI</t>
  </si>
  <si>
    <t>7 PRIHODI OD PRODAJE NEFINANCIJSKE IMOVINE</t>
  </si>
  <si>
    <t xml:space="preserve">7211 Stanbeni objekti (otkup stanova) </t>
  </si>
  <si>
    <t>922 Višak/manjak prihoda</t>
  </si>
  <si>
    <t>9221Višak prihoda</t>
  </si>
  <si>
    <t>UČENIČKI DOM MAKSIKIR  OIB:22902741182</t>
  </si>
  <si>
    <t>ŠIFRA:21-114-579 ; RKP:19513</t>
  </si>
  <si>
    <t>641 Prihodi od financijske imovine</t>
  </si>
  <si>
    <t xml:space="preserve">6712 Prihodi iz nadlež. pror.za fin.nabave nefin.im. </t>
  </si>
  <si>
    <t>UKUPNI PIHODI  +  VIŠAK PRIHODA</t>
  </si>
  <si>
    <t>Brojčana oznaka i naziv računa prihoda i rashoda</t>
  </si>
  <si>
    <t>311 Plaće</t>
  </si>
  <si>
    <t>3 RASHODI POSLOVANJA</t>
  </si>
  <si>
    <t xml:space="preserve">31 Rashodi za zaposlene </t>
  </si>
  <si>
    <t>3111 Plaće za redovan rad</t>
  </si>
  <si>
    <t>3113 Plaće za prekovremeni rad</t>
  </si>
  <si>
    <t xml:space="preserve">3121 Ostali rashodi za zaposlene </t>
  </si>
  <si>
    <t>3132 Doprinosi za mirovinsko osiguranje</t>
  </si>
  <si>
    <t>32 Materijalni rashodi</t>
  </si>
  <si>
    <t xml:space="preserve">321 Naknade troškova zaposlenima </t>
  </si>
  <si>
    <t xml:space="preserve">3211 Službena putovanja </t>
  </si>
  <si>
    <t>3212 Naknada za prijevoz, za rad na terenu i odv.živ</t>
  </si>
  <si>
    <t>3213 Stručno usavršavanje zaposlenika</t>
  </si>
  <si>
    <t xml:space="preserve">322 Rashodi za materijal i energiju </t>
  </si>
  <si>
    <t>3221 Uredski materijal</t>
  </si>
  <si>
    <t xml:space="preserve">3222 Materijal i sirovine </t>
  </si>
  <si>
    <t>3227 Službena, radna i zaštitna odjeća i oduća</t>
  </si>
  <si>
    <t>323 Rashodi za usluge</t>
  </si>
  <si>
    <t>3231 Usluge telefona , pošte i prijevoza</t>
  </si>
  <si>
    <t>3232 Usluge tekućeg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</si>
  <si>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</si>
  <si>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</si>
  <si>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</si>
  <si>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</si>
  <si>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</si>
  <si>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</si>
  <si>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</si>
  <si>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 xml:space="preserve">329 Ostali nespomenuti rashodi poslovanja </t>
  </si>
  <si>
    <t>3291 Nalnde za rad predtavničkih i izvršnih tjela</t>
  </si>
  <si>
    <t>3292 Premije osiguranja</t>
  </si>
  <si>
    <t>3293 Reprezentacija</t>
  </si>
  <si>
    <t>3294 Članarine i norme</t>
  </si>
  <si>
    <t>3295 Pristojbe i naknade</t>
  </si>
  <si>
    <t xml:space="preserve">3296 Troškovi sudskih postupaka </t>
  </si>
  <si>
    <t>3299 Ostali nespomenuti rashodi</t>
  </si>
  <si>
    <t>34 Financijski rashodi</t>
  </si>
  <si>
    <t>343 Ostali financijski rashodi</t>
  </si>
  <si>
    <t xml:space="preserve">3431 Bankarske usluge i usluge platnog prometa </t>
  </si>
  <si>
    <t>3433 Zatezne kamate</t>
  </si>
  <si>
    <t>37 Naknade građanima i kućanstvima na temulju osigu-
ranja i drugih naknada</t>
  </si>
  <si>
    <t>3722 Naknada građanima i kućanstvima u naravi</t>
  </si>
  <si>
    <t>4 Rashodi za nabavu nefinancijske imovine</t>
  </si>
  <si>
    <t xml:space="preserve"> </t>
  </si>
  <si>
    <t xml:space="preserve">42 Rashodi za nabavu proizvedene dugotrajne imovine </t>
  </si>
  <si>
    <t>422 Postrojenja i oprema</t>
  </si>
  <si>
    <t>4221 Uredska oprema i namještaj</t>
  </si>
  <si>
    <t>4222 Komunikacijska oprema</t>
  </si>
  <si>
    <t xml:space="preserve">4227 Uređaji, strojevi i opreme za ostale namjene </t>
  </si>
  <si>
    <t>424 Knjige, umjetnička djela i ostale izložbene vrije.</t>
  </si>
  <si>
    <t xml:space="preserve">4241 Knjige  </t>
  </si>
  <si>
    <t>3223 Energija</t>
  </si>
  <si>
    <t>3225 Materijal i djelpvi za tekuće i investic.održava.</t>
  </si>
  <si>
    <t>3225 Sitan inventar i  auto gume</t>
  </si>
  <si>
    <t>UKUPNI RASHODI klasa 3 i 4</t>
  </si>
  <si>
    <t>Oznaka IF</t>
  </si>
  <si>
    <t>Naziv izvora financiranja</t>
  </si>
  <si>
    <t>Izvršenje za 2022.</t>
  </si>
  <si>
    <t>Indeks 5/3</t>
  </si>
  <si>
    <t>Opći prihodi i primici</t>
  </si>
  <si>
    <t>PRIHODI</t>
  </si>
  <si>
    <t>RASHODI</t>
  </si>
  <si>
    <t>Vlastiti prihodi</t>
  </si>
  <si>
    <t>PRENESENI MANJAK</t>
  </si>
  <si>
    <t xml:space="preserve">PRIHODI </t>
  </si>
  <si>
    <t>PRENESENI VIŠAK</t>
  </si>
  <si>
    <t>Pprihodi za posebne namjene</t>
  </si>
  <si>
    <t>Pomoći</t>
  </si>
  <si>
    <t>Prihodi od prodaje nefinancijske imovine</t>
  </si>
  <si>
    <t>UKUPNO PRIHODI</t>
  </si>
  <si>
    <t>PRENESENI VIŠAK PRIHODA</t>
  </si>
  <si>
    <t>UKUPNI PRIHODI + PRENESENI VIŠAK PRIHODA</t>
  </si>
  <si>
    <t>UKUPNO RASHODI</t>
  </si>
  <si>
    <t>UKUPNO RASHODI + PRENESENI MANJAK</t>
  </si>
  <si>
    <t>RASPOLOŽIVI VIŠAK U SLJEDEĆEM RAZDOBLJU</t>
  </si>
  <si>
    <t>Brojčana oznaja</t>
  </si>
  <si>
    <t>Naziv funkcijske klasifikacije</t>
  </si>
  <si>
    <t>Indeks 5/6</t>
  </si>
  <si>
    <t>09</t>
  </si>
  <si>
    <t>Obrazovanje</t>
  </si>
  <si>
    <t>096</t>
  </si>
  <si>
    <t>Dodatne usluge u obrazovanju</t>
  </si>
  <si>
    <t>Brojčana oznaka
Naziv programa,aktivnosti,projekta,računa ekonomske
klasifikacije i izvora financiranja</t>
  </si>
  <si>
    <t>Indeks 4/3</t>
  </si>
  <si>
    <t>Program 4109        Djelatnist ustanova SŠ i UD</t>
  </si>
  <si>
    <t xml:space="preserve">Aktivnost A410901  Redovna djelatnost </t>
  </si>
  <si>
    <t>Opći prihodi iprimici-pojačan standard</t>
  </si>
  <si>
    <t>Izvor 1.1.3</t>
  </si>
  <si>
    <t>Naknada za rad predstavničkih i izvršnih tjela</t>
  </si>
  <si>
    <t>Izvor 1.2.2.</t>
  </si>
  <si>
    <t>Službena putovanja</t>
  </si>
  <si>
    <t xml:space="preserve">Naknada za prijevoz, za rad na terenu i odv.život </t>
  </si>
  <si>
    <t>Stručno usavršavanje zaposlenika</t>
  </si>
  <si>
    <t>Uredski materijal i ostali materijalni rashodi</t>
  </si>
  <si>
    <t>Materijal i sirovine</t>
  </si>
  <si>
    <t>Materijal i djelovi za tekuće investicijsko održav.</t>
  </si>
  <si>
    <t>Sitan inventar i auto gume</t>
  </si>
  <si>
    <t>Usluge telefona, pošte i prijevoza</t>
  </si>
  <si>
    <t>Decentralizirana sredstva - SŠ. I UD</t>
  </si>
  <si>
    <t>Usluge tekućeg investicijskog odrćavanja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</si>
  <si>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</si>
  <si>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</si>
  <si>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</si>
  <si>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</si>
  <si>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</si>
  <si>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</si>
  <si>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</si>
  <si>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</si>
  <si>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</si>
  <si>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Ostali nespomenuti radhodi poslovanja</t>
  </si>
  <si>
    <t>Bankarske usluge i usluge platnog prometa</t>
  </si>
  <si>
    <t>Zatezne kamater</t>
  </si>
  <si>
    <t>Izvor 4.3.1</t>
  </si>
  <si>
    <t>Prihodi za posebne namjene-proračunskog korisnika</t>
  </si>
  <si>
    <t>Stručna usavršavanja</t>
  </si>
  <si>
    <t xml:space="preserve">Energija </t>
  </si>
  <si>
    <t>Materijal i djelovi za tekuće investicijsko održavanje</t>
  </si>
  <si>
    <t>Sitan inventar</t>
  </si>
  <si>
    <t>Službena, radna i zaštitna odjeća i obuća</t>
  </si>
  <si>
    <t>Usluge tekućeg i investicijskog održavanja</t>
  </si>
  <si>
    <t>Zakupnine i najmnine</t>
  </si>
  <si>
    <t xml:space="preserve">Ostale usluge  </t>
  </si>
  <si>
    <t>Pristojbe i naknade</t>
  </si>
  <si>
    <t xml:space="preserve">Troškovi sudskih postupaka </t>
  </si>
  <si>
    <t>Ostali ne spomenuti rashodi</t>
  </si>
  <si>
    <t>Bankarske usluge i usluge platnog preometa</t>
  </si>
  <si>
    <t>Izvor 5.2.1</t>
  </si>
  <si>
    <t>Pomoći iz drugih proračuna proračunskim korisnicima</t>
  </si>
  <si>
    <t>Plaća za redovan rad</t>
  </si>
  <si>
    <t>Plaća za prekovremeni rad</t>
  </si>
  <si>
    <t>Ostali rashodi za zaposlene</t>
  </si>
  <si>
    <t>Doprinosi za obavezno zdravstveno osiguranje</t>
  </si>
  <si>
    <t>Zatezne kamate</t>
  </si>
  <si>
    <t>Naknade građanima i kućanstvima u naravi</t>
  </si>
  <si>
    <t>Izvor 7.1.1</t>
  </si>
  <si>
    <t>Prihodi od prodaje ili iznajmljivanja nefinan.imov. PK</t>
  </si>
  <si>
    <t>Aktivnost A410902  Izvannastavne i ostale aktivnosti</t>
  </si>
  <si>
    <t>Opći prihodi i primici-pojačani standard</t>
  </si>
  <si>
    <t>Ostali nespomenuti rashodi</t>
  </si>
  <si>
    <t>Aktivnost K410901  Održavanje i opremanje ustanova SŠ I UD</t>
  </si>
  <si>
    <t>Knjige</t>
  </si>
  <si>
    <t>Prihodi za posebne namjene proračunskog korisnika</t>
  </si>
  <si>
    <t>Uredska oprema i namještaj</t>
  </si>
  <si>
    <t>Uređaji, strojevi i oprema za ostale namjene</t>
  </si>
  <si>
    <t>Oprema za održavanje i zaštitu</t>
  </si>
  <si>
    <t>5</t>
  </si>
  <si>
    <t>6</t>
  </si>
  <si>
    <t>INDEKS 4/3</t>
  </si>
  <si>
    <t>INDEKS 4/2</t>
  </si>
  <si>
    <t>FIN. PLAN ZA 2023.</t>
  </si>
  <si>
    <t>FIN.PLAN 2023 R</t>
  </si>
  <si>
    <t>Izvorni plan 2023</t>
  </si>
  <si>
    <t xml:space="preserve"> Tekući plan 2023</t>
  </si>
  <si>
    <t>6381 Tekuće pomoći temeljem prijenosa EU sredstava</t>
  </si>
  <si>
    <t>Tekući plan 2023</t>
  </si>
  <si>
    <t>Izvorni plan 2023.</t>
  </si>
  <si>
    <t>Izvršenje za 2023.</t>
  </si>
  <si>
    <t>Izvršenje 2022</t>
  </si>
  <si>
    <t>Izvršenje 2023.</t>
  </si>
  <si>
    <t>Tekući plan 2023.</t>
  </si>
  <si>
    <t>Izvor 1.2.2</t>
  </si>
  <si>
    <t xml:space="preserve">Opći prihodi i primici-decentralizirana sredstva </t>
  </si>
  <si>
    <t>Poslivni objekti</t>
  </si>
  <si>
    <t>Uređaji,strojevi i oprema za ostale namjene</t>
  </si>
  <si>
    <t>Izvo 3.1.1</t>
  </si>
  <si>
    <t>Energija</t>
  </si>
  <si>
    <t>Komunikacijska oprema</t>
  </si>
  <si>
    <t>Aktivnost T410902  Sufinanciranje projekata prijavljenih na natje.EU sr.</t>
  </si>
  <si>
    <t>Izvor 5.6.1</t>
  </si>
  <si>
    <t>Pomoći temeljem prijenosa EU sredstava</t>
  </si>
  <si>
    <t>IZVRŠENJE 1.-12.2023.</t>
  </si>
  <si>
    <t>IZVRŠENJE 1.-12.2023</t>
  </si>
  <si>
    <t xml:space="preserve">   IZVJEŠTAJ O IZVRŠENJU FINANCIJSKOG PLANA ZA RAZDOBLJE 1.1.-12.12.2023
OPĆI DIO</t>
  </si>
  <si>
    <t>Prihodi i preneseni viškovi prema ekonomskoj klasifikaciji 1.1,-31.12.2023.</t>
  </si>
  <si>
    <t>Izvršenje 1.-12.2023.</t>
  </si>
  <si>
    <t>Izvršenje 1.-12.2022</t>
  </si>
  <si>
    <t>Rashosdi prema ekonomskoj klasifikaciji 1.1.-31.12.2023.</t>
  </si>
  <si>
    <t>Izvršenje 1.-12.2022.</t>
  </si>
  <si>
    <t>IZVRŠENJE PRIHODA I RASHODA PO IZVORIMA FINANCIRANJA 1.1.-31.12.2023</t>
  </si>
  <si>
    <t>IZVRŠENJE RASHODA PREMA FUNKCIJSKOJ KLASIFIKACIJI 1.1.-31.12.2023.2022.</t>
  </si>
  <si>
    <t>Izvršenje financijskog plana prema programskoj , ekonomskoj klasifikaciju i izvorima financiranja 1.1.-31.12.2023.</t>
  </si>
  <si>
    <t>Izvršenje financijskog plana prema programskoj , ekonomskoj klasifikaciju i izvorima financiranja 1.1-31.12.2023.</t>
  </si>
  <si>
    <t>Izvršenje financijskog plana prema programskoj , ekonomskoj klasifikaciju i izvorima financiranja 1.1-31.12.2023</t>
  </si>
  <si>
    <t>4226 Sporzska i glazbena oprema</t>
  </si>
  <si>
    <t>4223 Oprema za održavanje i zaštitu</t>
  </si>
  <si>
    <t>Donacije</t>
  </si>
  <si>
    <t>IZVRŠENJE 1.-12.2022</t>
  </si>
  <si>
    <t>IZVRŠENJE 1-12.2022</t>
  </si>
  <si>
    <t>639 Tekući prijenos imeđu korisnika istog pror. EU</t>
  </si>
  <si>
    <t>U Zagrebu 30.01.2024.</t>
  </si>
  <si>
    <t>U Zagrebu, 30.01.2024</t>
  </si>
  <si>
    <t>U Zagrebu, 30.01.2024.</t>
  </si>
  <si>
    <t>Seminari i savjetovanja</t>
  </si>
  <si>
    <t xml:space="preserve">Premije osiguranja </t>
  </si>
  <si>
    <t xml:space="preserve">Aktivnost T410901 Shema školskog voća, povrća i mliječni proizvodi EU sredstva              </t>
  </si>
  <si>
    <t>Sirovine 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</si>
</sst>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/>
    <xf numFmtId="4" fontId="2" fillId="0" borderId="1" xfId="0" applyNumberFormat="1" applyFont="1" applyBorder="1"/>
    <xf numFmtId="4" fontId="2" fillId="0" borderId="1" xfId="0" quotePrefix="1" applyNumberFormat="1" applyFont="1" applyBorder="1"/>
    <xf numFmtId="4" fontId="1" fillId="0" borderId="1" xfId="0" quotePrefix="1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" fontId="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1" fontId="4" fillId="0" borderId="1" xfId="0" applyNumberFormat="1" applyFont="1" applyBorder="1"/>
    <xf numFmtId="0" fontId="1" fillId="0" borderId="5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/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4" fontId="1" fillId="0" borderId="3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2" fillId="0" borderId="5" xfId="0" applyFont="1" applyBorder="1"/>
    <xf numFmtId="4" fontId="6" fillId="0" borderId="1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workbookViewId="0">
      <selection activeCell="E10" sqref="E10"/>
    </sheetView>
  </sheetViews>
  <sheetFormatPr defaultRowHeight="15" x14ac:dyDescent="0.25"/>
  <cols>
    <col min="2" max="2" width="35.7109375" customWidth="1"/>
    <col min="3" max="3" width="15.7109375" customWidth="1"/>
    <col min="4" max="4" width="15.140625" customWidth="1"/>
    <col min="5" max="5" width="15.7109375" customWidth="1"/>
    <col min="6" max="6" width="13.85546875" customWidth="1"/>
    <col min="7" max="7" width="13.7109375" customWidth="1"/>
  </cols>
  <sheetData>
    <row r="1" spans="1:14" x14ac:dyDescent="0.25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 t="s">
        <v>3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" t="s">
        <v>4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60" t="s">
        <v>217</v>
      </c>
      <c r="C6" s="61"/>
      <c r="D6" s="61"/>
      <c r="E6" s="61"/>
      <c r="F6" s="61"/>
      <c r="G6" s="61"/>
      <c r="H6" s="61"/>
      <c r="I6" s="61"/>
      <c r="J6" s="1"/>
      <c r="K6" s="1"/>
      <c r="L6" s="1"/>
      <c r="M6" s="1"/>
      <c r="N6" s="1"/>
    </row>
    <row r="7" spans="1:14" x14ac:dyDescent="0.25">
      <c r="A7" s="1"/>
      <c r="B7" s="61"/>
      <c r="C7" s="61"/>
      <c r="D7" s="61"/>
      <c r="E7" s="61"/>
      <c r="F7" s="61"/>
      <c r="G7" s="61"/>
      <c r="H7" s="61"/>
      <c r="I7" s="61"/>
      <c r="J7" s="1"/>
      <c r="K7" s="1"/>
      <c r="L7" s="1"/>
      <c r="M7" s="1"/>
      <c r="N7" s="1"/>
    </row>
    <row r="8" spans="1:14" ht="17.100000000000001" customHeight="1" x14ac:dyDescent="0.25">
      <c r="A8" s="1"/>
      <c r="B8" s="47" t="s">
        <v>5</v>
      </c>
      <c r="C8" s="3" t="s">
        <v>231</v>
      </c>
      <c r="D8" s="3" t="s">
        <v>194</v>
      </c>
      <c r="E8" s="3" t="s">
        <v>215</v>
      </c>
      <c r="F8" s="6" t="s">
        <v>192</v>
      </c>
      <c r="G8" s="6" t="s">
        <v>193</v>
      </c>
      <c r="H8" s="1"/>
      <c r="I8" s="1"/>
      <c r="J8" s="1"/>
      <c r="K8" s="1"/>
      <c r="L8" s="1"/>
      <c r="M8" s="1"/>
      <c r="N8" s="1"/>
    </row>
    <row r="9" spans="1:14" ht="9" customHeight="1" x14ac:dyDescent="0.25">
      <c r="A9" s="1"/>
      <c r="B9" s="28">
        <v>1</v>
      </c>
      <c r="C9" s="12">
        <v>2</v>
      </c>
      <c r="D9" s="12">
        <v>3</v>
      </c>
      <c r="E9" s="12">
        <v>4</v>
      </c>
      <c r="F9" s="46" t="s">
        <v>190</v>
      </c>
      <c r="G9" s="46" t="s">
        <v>191</v>
      </c>
      <c r="H9" s="1"/>
      <c r="I9" s="1"/>
      <c r="J9" s="1"/>
      <c r="K9" s="1"/>
      <c r="L9" s="1"/>
      <c r="M9" s="1"/>
      <c r="N9" s="1"/>
    </row>
    <row r="10" spans="1:14" x14ac:dyDescent="0.25">
      <c r="A10" s="1"/>
      <c r="B10" s="5" t="s">
        <v>6</v>
      </c>
      <c r="C10" s="9">
        <f>SUM(C11:C12)</f>
        <v>879797.59</v>
      </c>
      <c r="D10" s="9">
        <f>D11+D12</f>
        <v>953720</v>
      </c>
      <c r="E10" s="9">
        <f>SUM(E11:E12)</f>
        <v>1034074.41</v>
      </c>
      <c r="F10" s="17">
        <f t="shared" ref="F10:F15" si="0">E10/D10*100</f>
        <v>108.42536698402047</v>
      </c>
      <c r="G10" s="17">
        <f>E10/C10*100</f>
        <v>117.53549018019021</v>
      </c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3" t="s">
        <v>7</v>
      </c>
      <c r="C11" s="9">
        <v>879601.08</v>
      </c>
      <c r="D11" s="9">
        <v>953520</v>
      </c>
      <c r="E11" s="9">
        <v>1033978.9</v>
      </c>
      <c r="F11" s="17">
        <f t="shared" si="0"/>
        <v>108.43809254132057</v>
      </c>
      <c r="G11" s="17">
        <f>E11/C11*100</f>
        <v>117.55089022855681</v>
      </c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" t="s">
        <v>11</v>
      </c>
      <c r="C12" s="9">
        <v>196.51</v>
      </c>
      <c r="D12" s="9">
        <v>200</v>
      </c>
      <c r="E12" s="3">
        <v>95.51</v>
      </c>
      <c r="F12" s="17">
        <f t="shared" si="0"/>
        <v>47.755000000000003</v>
      </c>
      <c r="G12" s="17">
        <f>E12/C12*100</f>
        <v>48.603124522925043</v>
      </c>
      <c r="H12" s="1"/>
      <c r="I12" s="1"/>
      <c r="J12" s="1"/>
      <c r="K12" s="1"/>
      <c r="L12" s="1"/>
      <c r="M12" s="1"/>
      <c r="N12" s="1"/>
    </row>
    <row r="13" spans="1:14" ht="17.100000000000001" customHeight="1" x14ac:dyDescent="0.25">
      <c r="A13" s="1"/>
      <c r="B13" s="4" t="s">
        <v>8</v>
      </c>
      <c r="C13" s="9">
        <f>SUM(C14:C15)</f>
        <v>882442.8899999999</v>
      </c>
      <c r="D13" s="9">
        <f>SUM(D14:D15)</f>
        <v>1031920</v>
      </c>
      <c r="E13" s="9">
        <f>SUM(E14:E15)</f>
        <v>1014775.07</v>
      </c>
      <c r="F13" s="17">
        <f t="shared" si="0"/>
        <v>98.338540778354911</v>
      </c>
      <c r="G13" s="17">
        <f>E13/C13*100</f>
        <v>114.99611833237165</v>
      </c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" t="s">
        <v>9</v>
      </c>
      <c r="C14" s="9">
        <v>842416.07</v>
      </c>
      <c r="D14" s="9">
        <v>997280</v>
      </c>
      <c r="E14" s="9">
        <v>996417.94</v>
      </c>
      <c r="F14" s="17">
        <f t="shared" si="0"/>
        <v>99.913558880154014</v>
      </c>
      <c r="G14" s="17">
        <f>E14/C14*100</f>
        <v>118.28097486316946</v>
      </c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" t="s">
        <v>10</v>
      </c>
      <c r="C15" s="9">
        <v>40026.82</v>
      </c>
      <c r="D15" s="9">
        <v>34640</v>
      </c>
      <c r="E15" s="9">
        <v>18357.13</v>
      </c>
      <c r="F15" s="17">
        <f t="shared" si="0"/>
        <v>52.994024249422637</v>
      </c>
      <c r="G15" s="17">
        <f>F15/C15*100</f>
        <v>0.13239628891184121</v>
      </c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5" t="s">
        <v>12</v>
      </c>
      <c r="C16" s="9">
        <f>SUM(C10-C13)</f>
        <v>-2645.2999999999302</v>
      </c>
      <c r="D16" s="9">
        <f>D10-D13</f>
        <v>-78200</v>
      </c>
      <c r="E16" s="9">
        <f>SUM(E10-E13)</f>
        <v>19299.340000000084</v>
      </c>
      <c r="F16" s="17">
        <v>0</v>
      </c>
      <c r="G16" s="17">
        <f>E16/C16*100</f>
        <v>-729.57093713380686</v>
      </c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7" t="s">
        <v>13</v>
      </c>
      <c r="C19" s="3" t="s">
        <v>232</v>
      </c>
      <c r="D19" s="3" t="s">
        <v>195</v>
      </c>
      <c r="E19" s="3" t="s">
        <v>216</v>
      </c>
      <c r="F19" s="6" t="s">
        <v>192</v>
      </c>
      <c r="G19" s="6" t="s">
        <v>193</v>
      </c>
      <c r="H19" s="1"/>
      <c r="I19" s="1"/>
      <c r="J19" s="1"/>
      <c r="K19" s="1"/>
      <c r="L19" s="1"/>
      <c r="M19" s="1"/>
      <c r="N19" s="1"/>
    </row>
    <row r="20" spans="1:14" ht="9" customHeight="1" x14ac:dyDescent="0.25">
      <c r="A20" s="1"/>
      <c r="B20" s="28">
        <v>1</v>
      </c>
      <c r="C20" s="12">
        <v>2</v>
      </c>
      <c r="D20" s="12">
        <v>3</v>
      </c>
      <c r="E20" s="12">
        <v>4</v>
      </c>
      <c r="F20" s="46" t="s">
        <v>16</v>
      </c>
      <c r="G20" s="46" t="s">
        <v>17</v>
      </c>
      <c r="H20" s="1"/>
      <c r="I20" s="1"/>
      <c r="J20" s="1"/>
      <c r="K20" s="1"/>
      <c r="L20" s="1"/>
      <c r="M20" s="1"/>
      <c r="N20" s="1"/>
    </row>
    <row r="21" spans="1:14" ht="15" customHeight="1" x14ac:dyDescent="0.25">
      <c r="A21" s="1"/>
      <c r="B21" s="3" t="s">
        <v>14</v>
      </c>
      <c r="C21" s="9">
        <v>78825.47</v>
      </c>
      <c r="D21" s="9">
        <v>78200</v>
      </c>
      <c r="E21" s="9">
        <v>80310.95</v>
      </c>
      <c r="F21" s="17">
        <f>E21/D21*100</f>
        <v>102.69942455242966</v>
      </c>
      <c r="G21" s="17">
        <f>E21/C21*100</f>
        <v>101.88451778340173</v>
      </c>
      <c r="H21" s="1"/>
      <c r="I21" s="1"/>
      <c r="J21" s="1"/>
      <c r="K21" s="1"/>
      <c r="L21" s="1"/>
      <c r="M21" s="1"/>
      <c r="N21" s="1"/>
    </row>
    <row r="22" spans="1:14" ht="15" customHeight="1" x14ac:dyDescent="0.25">
      <c r="A22" s="1"/>
      <c r="B22" s="58" t="s">
        <v>18</v>
      </c>
      <c r="C22" s="66">
        <v>76180.17</v>
      </c>
      <c r="D22" s="66">
        <v>80300</v>
      </c>
      <c r="E22" s="66">
        <f>SUM(E21+E16)</f>
        <v>99610.290000000081</v>
      </c>
      <c r="F22" s="68">
        <f>E22/D22*100</f>
        <v>124.04768368617694</v>
      </c>
      <c r="G22" s="68">
        <f>E22/C22*100</f>
        <v>130.75619285176191</v>
      </c>
      <c r="H22" s="1"/>
      <c r="I22" s="1"/>
      <c r="J22" s="1"/>
      <c r="K22" s="1"/>
      <c r="L22" s="1"/>
      <c r="M22" s="1"/>
      <c r="N22" s="1"/>
    </row>
    <row r="23" spans="1:14" ht="15" customHeight="1" x14ac:dyDescent="0.25">
      <c r="A23" s="1"/>
      <c r="B23" s="59"/>
      <c r="C23" s="67"/>
      <c r="D23" s="67"/>
      <c r="E23" s="67"/>
      <c r="F23" s="69"/>
      <c r="G23" s="69"/>
      <c r="H23" s="1"/>
      <c r="I23" s="1"/>
      <c r="J23" s="1"/>
      <c r="K23" s="1"/>
      <c r="L23" s="1"/>
      <c r="M23" s="1"/>
      <c r="N23" s="1"/>
    </row>
    <row r="24" spans="1:14" ht="15" customHeight="1" x14ac:dyDescent="0.25">
      <c r="A24" s="1"/>
      <c r="B24" s="58" t="s">
        <v>15</v>
      </c>
      <c r="C24" s="62"/>
      <c r="D24" s="62"/>
      <c r="E24" s="62"/>
      <c r="F24" s="64"/>
      <c r="G24" s="64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59"/>
      <c r="C25" s="63"/>
      <c r="D25" s="63"/>
      <c r="E25" s="63"/>
      <c r="F25" s="65"/>
      <c r="G25" s="65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 t="s">
        <v>235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3">
    <mergeCell ref="B24:B25"/>
    <mergeCell ref="B6:I7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tabSelected="1" topLeftCell="A7" workbookViewId="0">
      <selection activeCell="E25" sqref="E25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225</v>
      </c>
      <c r="I6" s="33"/>
      <c r="J6" s="33"/>
    </row>
    <row r="8" spans="1:11" ht="12.95" customHeight="1" x14ac:dyDescent="0.25">
      <c r="B8" s="87" t="s">
        <v>127</v>
      </c>
      <c r="C8" s="88"/>
      <c r="D8" s="81" t="s">
        <v>200</v>
      </c>
      <c r="E8" s="81" t="s">
        <v>204</v>
      </c>
      <c r="F8" s="81" t="s">
        <v>219</v>
      </c>
      <c r="G8" s="81" t="s">
        <v>128</v>
      </c>
      <c r="H8" s="1"/>
      <c r="I8" s="1"/>
      <c r="J8" s="1"/>
      <c r="K8" s="1"/>
    </row>
    <row r="9" spans="1:11" ht="12.95" customHeight="1" x14ac:dyDescent="0.25">
      <c r="B9" s="89"/>
      <c r="C9" s="90"/>
      <c r="D9" s="82"/>
      <c r="E9" s="82"/>
      <c r="F9" s="82"/>
      <c r="G9" s="82"/>
      <c r="H9" s="1"/>
      <c r="I9" s="1"/>
      <c r="J9" s="1"/>
      <c r="K9" s="1"/>
    </row>
    <row r="10" spans="1:11" ht="12.95" customHeight="1" x14ac:dyDescent="0.25">
      <c r="B10" s="91"/>
      <c r="C10" s="92"/>
      <c r="D10" s="83"/>
      <c r="E10" s="83"/>
      <c r="F10" s="83"/>
      <c r="G10" s="83"/>
      <c r="H10" s="1"/>
      <c r="I10" s="1"/>
      <c r="J10" s="1"/>
      <c r="K10" s="1"/>
    </row>
    <row r="11" spans="1:11" ht="8.1" customHeight="1" x14ac:dyDescent="0.25">
      <c r="B11" s="93">
        <v>1</v>
      </c>
      <c r="C11" s="94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205</v>
      </c>
      <c r="C12" s="3" t="s">
        <v>206</v>
      </c>
      <c r="D12" s="15">
        <v>2890</v>
      </c>
      <c r="E12" s="15">
        <v>2890</v>
      </c>
      <c r="F12" s="15">
        <v>0</v>
      </c>
      <c r="G12" s="52">
        <v>0</v>
      </c>
      <c r="H12" s="1"/>
      <c r="I12" s="1"/>
      <c r="J12" s="1"/>
      <c r="K12" s="1"/>
    </row>
    <row r="13" spans="1:11" ht="12.95" customHeight="1" x14ac:dyDescent="0.25">
      <c r="B13" s="13">
        <v>4212</v>
      </c>
      <c r="C13" s="50" t="s">
        <v>207</v>
      </c>
      <c r="D13" s="15">
        <v>0</v>
      </c>
      <c r="E13" s="15">
        <v>0</v>
      </c>
      <c r="F13" s="15">
        <v>0</v>
      </c>
      <c r="G13" s="52">
        <v>0</v>
      </c>
      <c r="H13" s="1"/>
      <c r="I13" s="1"/>
      <c r="J13" s="1"/>
      <c r="K13" s="1"/>
    </row>
    <row r="14" spans="1:11" ht="12.95" customHeight="1" x14ac:dyDescent="0.25">
      <c r="B14" s="13">
        <v>4227</v>
      </c>
      <c r="C14" s="49" t="s">
        <v>208</v>
      </c>
      <c r="D14" s="15">
        <v>2890</v>
      </c>
      <c r="E14" s="15">
        <v>2890</v>
      </c>
      <c r="F14" s="15">
        <v>0</v>
      </c>
      <c r="G14" s="52">
        <v>0</v>
      </c>
      <c r="H14" s="1"/>
      <c r="I14" s="1"/>
      <c r="J14" s="1"/>
      <c r="K14" s="1"/>
    </row>
    <row r="15" spans="1:11" ht="12.95" customHeight="1" x14ac:dyDescent="0.25">
      <c r="B15" s="24" t="s">
        <v>157</v>
      </c>
      <c r="C15" s="44" t="s">
        <v>186</v>
      </c>
      <c r="D15" s="9">
        <f>SUM(D16:D20)</f>
        <v>26740</v>
      </c>
      <c r="E15" s="9">
        <f>SUM(E16:E20)</f>
        <v>26740</v>
      </c>
      <c r="F15" s="9">
        <f>SUM(F16:F20)</f>
        <v>17875.09</v>
      </c>
      <c r="G15" s="17">
        <f>SUM(F15/E15*100)</f>
        <v>66.847756170531042</v>
      </c>
      <c r="H15" s="1"/>
      <c r="I15" s="1"/>
      <c r="J15" s="1"/>
      <c r="K15" s="1"/>
    </row>
    <row r="16" spans="1:11" ht="12.95" customHeight="1" x14ac:dyDescent="0.25">
      <c r="B16" s="6">
        <v>4221</v>
      </c>
      <c r="C16" s="44" t="s">
        <v>187</v>
      </c>
      <c r="D16" s="9">
        <v>10620</v>
      </c>
      <c r="E16" s="9">
        <v>15620</v>
      </c>
      <c r="F16" s="9">
        <v>14753.33</v>
      </c>
      <c r="G16" s="17">
        <f>SUM(F16/E16*100)</f>
        <v>94.451536491677331</v>
      </c>
      <c r="H16" s="1"/>
      <c r="I16" s="1"/>
      <c r="J16" s="1"/>
      <c r="K16" s="1"/>
    </row>
    <row r="17" spans="2:11" ht="12.95" customHeight="1" x14ac:dyDescent="0.25">
      <c r="B17" s="6">
        <v>4222</v>
      </c>
      <c r="C17" s="44" t="s">
        <v>211</v>
      </c>
      <c r="D17" s="9"/>
      <c r="E17" s="9">
        <v>2000</v>
      </c>
      <c r="F17" s="9">
        <v>1300.78</v>
      </c>
      <c r="G17" s="17">
        <v>0</v>
      </c>
      <c r="H17" s="1"/>
      <c r="I17" s="1"/>
      <c r="J17" s="1"/>
      <c r="K17" s="1"/>
    </row>
    <row r="18" spans="2:11" ht="12.95" customHeight="1" x14ac:dyDescent="0.25">
      <c r="B18" s="6">
        <v>4223</v>
      </c>
      <c r="C18" s="41" t="s">
        <v>189</v>
      </c>
      <c r="D18" s="9">
        <v>7960</v>
      </c>
      <c r="E18" s="9">
        <v>5960</v>
      </c>
      <c r="F18" s="9">
        <v>74.989999999999995</v>
      </c>
      <c r="G18" s="17">
        <f>SUM(F18/E18*100)</f>
        <v>1.258221476510067</v>
      </c>
      <c r="H18" s="1"/>
      <c r="I18" s="1"/>
      <c r="J18" s="1"/>
      <c r="K18" s="1"/>
    </row>
    <row r="19" spans="2:11" ht="12.95" customHeight="1" x14ac:dyDescent="0.25">
      <c r="B19" s="27">
        <v>4227</v>
      </c>
      <c r="C19" s="3" t="s">
        <v>188</v>
      </c>
      <c r="D19" s="9">
        <v>7560</v>
      </c>
      <c r="E19" s="9">
        <v>2560</v>
      </c>
      <c r="F19" s="9">
        <v>1149.99</v>
      </c>
      <c r="G19" s="17">
        <f>F19/E19*100</f>
        <v>44.921484374999999</v>
      </c>
      <c r="H19" s="1"/>
      <c r="I19" s="1"/>
      <c r="J19" s="1"/>
      <c r="K19" s="1"/>
    </row>
    <row r="20" spans="2:11" ht="12.95" customHeight="1" x14ac:dyDescent="0.25">
      <c r="B20" s="6">
        <v>4241</v>
      </c>
      <c r="C20" s="3" t="s">
        <v>185</v>
      </c>
      <c r="D20" s="9">
        <v>600</v>
      </c>
      <c r="E20" s="9">
        <v>600</v>
      </c>
      <c r="F20" s="9">
        <v>596</v>
      </c>
      <c r="G20" s="17">
        <f>SUM(F20/E20*100)</f>
        <v>99.333333333333329</v>
      </c>
      <c r="H20" s="1"/>
      <c r="I20" s="1"/>
      <c r="J20" s="1"/>
      <c r="K20" s="1"/>
    </row>
    <row r="21" spans="2:11" ht="12.95" customHeight="1" x14ac:dyDescent="0.25">
      <c r="B21" s="84" t="s">
        <v>212</v>
      </c>
      <c r="C21" s="85"/>
      <c r="D21" s="9">
        <v>1900</v>
      </c>
      <c r="E21" s="9">
        <v>1900</v>
      </c>
      <c r="F21" s="9">
        <v>7695.19</v>
      </c>
      <c r="G21" s="51">
        <f>F21/E21*100</f>
        <v>405.00999999999993</v>
      </c>
      <c r="H21" s="1"/>
      <c r="I21" s="1"/>
      <c r="J21" s="1"/>
      <c r="K21" s="1"/>
    </row>
    <row r="22" spans="2:11" ht="12.95" customHeight="1" x14ac:dyDescent="0.25">
      <c r="B22" s="24" t="s">
        <v>213</v>
      </c>
      <c r="C22" s="3" t="s">
        <v>214</v>
      </c>
      <c r="D22" s="9">
        <v>1900</v>
      </c>
      <c r="E22" s="9">
        <v>1900</v>
      </c>
      <c r="F22" s="9">
        <f>SUM(F23:F25)</f>
        <v>7695.19</v>
      </c>
      <c r="G22" s="51">
        <f>F22/E22*100</f>
        <v>405.00999999999993</v>
      </c>
      <c r="H22" s="1"/>
      <c r="I22" s="1"/>
      <c r="J22" s="1"/>
      <c r="K22" s="1"/>
    </row>
    <row r="23" spans="2:11" ht="12.95" customHeight="1" x14ac:dyDescent="0.25">
      <c r="B23" s="12">
        <v>3213</v>
      </c>
      <c r="C23" s="3" t="s">
        <v>237</v>
      </c>
      <c r="D23" s="9"/>
      <c r="E23" s="9">
        <v>560</v>
      </c>
      <c r="F23" s="9">
        <v>560</v>
      </c>
      <c r="G23" s="51">
        <f>SUM(F23/E23*100)</f>
        <v>100</v>
      </c>
      <c r="H23" s="1"/>
      <c r="I23" s="1"/>
      <c r="J23" s="1"/>
      <c r="K23" s="1"/>
    </row>
    <row r="24" spans="2:11" ht="12.95" customHeight="1" x14ac:dyDescent="0.25">
      <c r="B24" s="6">
        <v>3211</v>
      </c>
      <c r="C24" s="3" t="s">
        <v>135</v>
      </c>
      <c r="D24" s="9">
        <v>1900</v>
      </c>
      <c r="E24" s="9">
        <v>6900</v>
      </c>
      <c r="F24" s="9">
        <v>6836.07</v>
      </c>
      <c r="G24" s="51">
        <f>F24/E24*100</f>
        <v>99.073478260869564</v>
      </c>
      <c r="H24" s="1"/>
      <c r="I24" s="1"/>
      <c r="J24" s="1"/>
      <c r="K24" s="1"/>
    </row>
    <row r="25" spans="2:11" ht="12.95" customHeight="1" x14ac:dyDescent="0.25">
      <c r="B25" s="6">
        <v>32923</v>
      </c>
      <c r="C25" s="3" t="s">
        <v>238</v>
      </c>
      <c r="D25" s="9"/>
      <c r="E25" s="9"/>
      <c r="F25" s="9">
        <v>299.12</v>
      </c>
      <c r="G25" s="51"/>
      <c r="H25" s="1"/>
      <c r="I25" s="1"/>
      <c r="J25" s="1"/>
      <c r="K25" s="1"/>
    </row>
    <row r="26" spans="2:11" ht="12.95" customHeight="1" x14ac:dyDescent="0.25">
      <c r="B26" s="84" t="s">
        <v>239</v>
      </c>
      <c r="C26" s="85"/>
      <c r="D26" s="9"/>
      <c r="E26" s="9"/>
      <c r="F26" s="9">
        <v>207.14</v>
      </c>
      <c r="G26" s="3"/>
      <c r="H26" s="1"/>
      <c r="I26" s="1"/>
      <c r="J26" s="1"/>
      <c r="K26" s="1"/>
    </row>
    <row r="27" spans="2:11" ht="12.95" customHeight="1" x14ac:dyDescent="0.25">
      <c r="B27" s="3" t="s">
        <v>213</v>
      </c>
      <c r="C27" s="3" t="s">
        <v>214</v>
      </c>
      <c r="D27" s="9"/>
      <c r="E27" s="9"/>
      <c r="F27" s="9">
        <v>207.14</v>
      </c>
      <c r="G27" s="3"/>
      <c r="H27" s="1"/>
      <c r="I27" s="1"/>
      <c r="J27" s="1"/>
      <c r="K27" s="1"/>
    </row>
    <row r="28" spans="2:11" x14ac:dyDescent="0.25">
      <c r="B28" s="6">
        <v>3222</v>
      </c>
      <c r="C28" s="3" t="s">
        <v>240</v>
      </c>
      <c r="D28" s="3"/>
      <c r="E28" s="3"/>
      <c r="F28" s="3">
        <v>207.14</v>
      </c>
      <c r="G28" s="3"/>
    </row>
    <row r="30" spans="2:11" x14ac:dyDescent="0.25">
      <c r="B30" t="s">
        <v>236</v>
      </c>
    </row>
  </sheetData>
  <mergeCells count="8">
    <mergeCell ref="B26:C26"/>
    <mergeCell ref="B21:C21"/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8"/>
  <sheetViews>
    <sheetView workbookViewId="0">
      <selection activeCell="C8" sqref="C8"/>
    </sheetView>
  </sheetViews>
  <sheetFormatPr defaultRowHeight="15" x14ac:dyDescent="0.25"/>
  <cols>
    <col min="1" max="1" width="6.28515625" customWidth="1"/>
    <col min="2" max="2" width="39.85546875" customWidth="1"/>
    <col min="3" max="6" width="15.7109375" customWidth="1"/>
    <col min="8" max="8" width="9.28515625" customWidth="1"/>
  </cols>
  <sheetData>
    <row r="1" spans="2:9" x14ac:dyDescent="0.25">
      <c r="B1" s="2" t="s">
        <v>41</v>
      </c>
    </row>
    <row r="2" spans="2:9" x14ac:dyDescent="0.25">
      <c r="B2" s="2" t="s">
        <v>1</v>
      </c>
    </row>
    <row r="3" spans="2:9" x14ac:dyDescent="0.25">
      <c r="B3" s="2" t="s">
        <v>42</v>
      </c>
    </row>
    <row r="4" spans="2:9" ht="12.95" customHeight="1" x14ac:dyDescent="0.25">
      <c r="B4" s="70" t="s">
        <v>218</v>
      </c>
      <c r="C4" s="70"/>
      <c r="D4" s="70"/>
      <c r="E4" s="70"/>
      <c r="F4" s="70"/>
      <c r="G4" s="70"/>
      <c r="H4" s="70"/>
      <c r="I4" s="70"/>
    </row>
    <row r="5" spans="2:9" x14ac:dyDescent="0.25">
      <c r="B5" s="10"/>
    </row>
    <row r="6" spans="2:9" ht="12" customHeight="1" x14ac:dyDescent="0.25">
      <c r="B6" s="3" t="s">
        <v>19</v>
      </c>
      <c r="C6" s="3" t="s">
        <v>220</v>
      </c>
      <c r="D6" s="3" t="s">
        <v>196</v>
      </c>
      <c r="E6" s="11" t="s">
        <v>197</v>
      </c>
      <c r="F6" s="3" t="s">
        <v>219</v>
      </c>
      <c r="G6" s="3" t="s">
        <v>20</v>
      </c>
      <c r="H6" s="3" t="s">
        <v>21</v>
      </c>
    </row>
    <row r="7" spans="2:9" ht="8.1" customHeight="1" x14ac:dyDescent="0.25">
      <c r="B7" s="13">
        <v>1</v>
      </c>
      <c r="C7" s="13">
        <v>2</v>
      </c>
      <c r="D7" s="13">
        <v>3</v>
      </c>
      <c r="E7" s="12">
        <v>4</v>
      </c>
      <c r="F7" s="12">
        <v>5</v>
      </c>
      <c r="G7" s="12">
        <v>6</v>
      </c>
      <c r="H7" s="12">
        <v>7</v>
      </c>
    </row>
    <row r="8" spans="2:9" ht="12.6" customHeight="1" x14ac:dyDescent="0.25">
      <c r="B8" s="3" t="s">
        <v>22</v>
      </c>
      <c r="C8" s="15">
        <f>SUM(C9+C18+C19+C23+C27)</f>
        <v>879601.07000000007</v>
      </c>
      <c r="D8" s="15">
        <f>SUM(D9+D18+D19+D23+D27)</f>
        <v>953520</v>
      </c>
      <c r="E8" s="15">
        <f>SUM(E9+E17+E18+E19+E23+E27)</f>
        <v>1029493.99</v>
      </c>
      <c r="F8" s="15">
        <f>SUM(F9+F18+F19+F23+F27)</f>
        <v>1033978.9000000001</v>
      </c>
      <c r="G8" s="17">
        <f>SUM(F8/C8*100)</f>
        <v>117.55089156496821</v>
      </c>
      <c r="H8" s="18">
        <f>SUM(F8/E8*100)</f>
        <v>100.43564217407427</v>
      </c>
    </row>
    <row r="9" spans="2:9" ht="11.45" customHeight="1" x14ac:dyDescent="0.25">
      <c r="B9" s="58" t="s">
        <v>23</v>
      </c>
      <c r="C9" s="66">
        <f>SUM(C11:C16)</f>
        <v>542522.68999999994</v>
      </c>
      <c r="D9" s="66">
        <v>611200</v>
      </c>
      <c r="E9" s="66">
        <f>SUM(E11+E13)</f>
        <v>670904</v>
      </c>
      <c r="F9" s="66">
        <v>672142.05</v>
      </c>
      <c r="G9" s="68">
        <f>SUM(F9/C9*100)</f>
        <v>123.89197030634796</v>
      </c>
      <c r="H9" s="68">
        <f>SUM(F9/E9*100)</f>
        <v>100.18453459809452</v>
      </c>
    </row>
    <row r="10" spans="2:9" ht="11.45" customHeight="1" x14ac:dyDescent="0.25">
      <c r="B10" s="59"/>
      <c r="C10" s="67"/>
      <c r="D10" s="67"/>
      <c r="E10" s="67"/>
      <c r="F10" s="67"/>
      <c r="G10" s="69"/>
      <c r="H10" s="69"/>
    </row>
    <row r="11" spans="2:9" ht="11.45" customHeight="1" x14ac:dyDescent="0.25">
      <c r="B11" s="58" t="s">
        <v>24</v>
      </c>
      <c r="C11" s="66">
        <v>534595.44999999995</v>
      </c>
      <c r="D11" s="66">
        <v>609300</v>
      </c>
      <c r="E11" s="66">
        <v>648600</v>
      </c>
      <c r="F11" s="66">
        <v>649285.06000000006</v>
      </c>
      <c r="G11" s="68">
        <f>SUM(F11/C11*100)</f>
        <v>121.45353276014603</v>
      </c>
      <c r="H11" s="68">
        <f>SUM(F11/E11*100)</f>
        <v>100.10562133826704</v>
      </c>
    </row>
    <row r="12" spans="2:9" ht="11.45" customHeight="1" x14ac:dyDescent="0.25">
      <c r="B12" s="59"/>
      <c r="C12" s="67"/>
      <c r="D12" s="67"/>
      <c r="E12" s="67"/>
      <c r="F12" s="67"/>
      <c r="G12" s="69"/>
      <c r="H12" s="69"/>
    </row>
    <row r="13" spans="2:9" ht="11.45" customHeight="1" x14ac:dyDescent="0.25">
      <c r="B13" s="58" t="s">
        <v>198</v>
      </c>
      <c r="C13" s="66">
        <v>7927.24</v>
      </c>
      <c r="D13" s="66">
        <v>1900</v>
      </c>
      <c r="E13" s="66">
        <v>22304</v>
      </c>
      <c r="F13" s="66">
        <v>22304</v>
      </c>
      <c r="G13" s="68">
        <f>SUM(F13/C13*100)</f>
        <v>281.35895973882464</v>
      </c>
      <c r="H13" s="68">
        <f>SUM(F13/E13*100)</f>
        <v>100</v>
      </c>
    </row>
    <row r="14" spans="2:9" ht="11.45" customHeight="1" x14ac:dyDescent="0.25">
      <c r="B14" s="59"/>
      <c r="C14" s="67"/>
      <c r="D14" s="67"/>
      <c r="E14" s="67"/>
      <c r="F14" s="67"/>
      <c r="G14" s="69"/>
      <c r="H14" s="69"/>
    </row>
    <row r="15" spans="2:9" ht="11.45" customHeight="1" x14ac:dyDescent="0.25">
      <c r="B15" s="58" t="s">
        <v>25</v>
      </c>
      <c r="C15" s="66">
        <v>0</v>
      </c>
      <c r="D15" s="66">
        <v>0</v>
      </c>
      <c r="E15" s="66">
        <v>0</v>
      </c>
      <c r="F15" s="66">
        <v>0</v>
      </c>
      <c r="G15" s="68">
        <v>0</v>
      </c>
      <c r="H15" s="68">
        <v>0</v>
      </c>
    </row>
    <row r="16" spans="2:9" ht="11.45" customHeight="1" x14ac:dyDescent="0.25">
      <c r="B16" s="59"/>
      <c r="C16" s="67"/>
      <c r="D16" s="67"/>
      <c r="E16" s="67"/>
      <c r="F16" s="67"/>
      <c r="G16" s="69"/>
      <c r="H16" s="69"/>
    </row>
    <row r="17" spans="2:8" ht="11.45" customHeight="1" x14ac:dyDescent="0.25">
      <c r="B17" s="53" t="s">
        <v>233</v>
      </c>
      <c r="C17" s="54"/>
      <c r="D17" s="54"/>
      <c r="E17" s="54">
        <v>552.99</v>
      </c>
      <c r="F17" s="54">
        <v>552.99</v>
      </c>
      <c r="G17" s="55"/>
      <c r="H17" s="55">
        <f>SUM(F17/E17*100)</f>
        <v>100</v>
      </c>
    </row>
    <row r="18" spans="2:8" x14ac:dyDescent="0.25">
      <c r="B18" s="14" t="s">
        <v>43</v>
      </c>
      <c r="C18" s="15">
        <v>126.04</v>
      </c>
      <c r="D18" s="15">
        <v>140</v>
      </c>
      <c r="E18" s="15">
        <v>17</v>
      </c>
      <c r="F18" s="15">
        <v>13.57</v>
      </c>
      <c r="G18" s="18">
        <f>SUM(F18/C18*100)</f>
        <v>10.766423357664232</v>
      </c>
      <c r="H18" s="18">
        <f>SUM(F18/E18*100)</f>
        <v>79.82352941176471</v>
      </c>
    </row>
    <row r="19" spans="2:8" ht="11.45" customHeight="1" x14ac:dyDescent="0.25">
      <c r="B19" s="58" t="s">
        <v>26</v>
      </c>
      <c r="C19" s="66">
        <v>146091.39000000001</v>
      </c>
      <c r="D19" s="66">
        <v>150000</v>
      </c>
      <c r="E19" s="66">
        <v>150000</v>
      </c>
      <c r="F19" s="66">
        <v>147148.94</v>
      </c>
      <c r="G19" s="68">
        <f>SUM(F19/C19*100)</f>
        <v>100.72389618580533</v>
      </c>
      <c r="H19" s="68">
        <f>SUM(F19/E19*100)</f>
        <v>98.099293333333335</v>
      </c>
    </row>
    <row r="20" spans="2:8" ht="11.45" customHeight="1" x14ac:dyDescent="0.25">
      <c r="B20" s="59"/>
      <c r="C20" s="67"/>
      <c r="D20" s="67"/>
      <c r="E20" s="67"/>
      <c r="F20" s="67"/>
      <c r="G20" s="69"/>
      <c r="H20" s="69"/>
    </row>
    <row r="21" spans="2:8" ht="12.6" customHeight="1" x14ac:dyDescent="0.25">
      <c r="B21" s="14" t="s">
        <v>27</v>
      </c>
      <c r="C21" s="15">
        <v>146091.39000000001</v>
      </c>
      <c r="D21" s="15">
        <v>150000</v>
      </c>
      <c r="E21" s="15">
        <v>150000</v>
      </c>
      <c r="F21" s="15">
        <v>147148.94</v>
      </c>
      <c r="G21" s="18">
        <f>SUM(F21/C21*100)</f>
        <v>100.72389618580533</v>
      </c>
      <c r="H21" s="18">
        <f>SUM(F21/E21*100)</f>
        <v>98.099293333333335</v>
      </c>
    </row>
    <row r="22" spans="2:8" ht="12.6" customHeight="1" x14ac:dyDescent="0.25">
      <c r="B22" s="3" t="s">
        <v>28</v>
      </c>
      <c r="C22" s="15">
        <v>146091.39000000001</v>
      </c>
      <c r="D22" s="15">
        <v>150000</v>
      </c>
      <c r="E22" s="15">
        <v>150000</v>
      </c>
      <c r="F22" s="15">
        <v>147148.94</v>
      </c>
      <c r="G22" s="18">
        <f>SUM(F22/C22*100)</f>
        <v>100.72389618580533</v>
      </c>
      <c r="H22" s="18">
        <f>SUM(F22/E22*100)</f>
        <v>98.099293333333335</v>
      </c>
    </row>
    <row r="23" spans="2:8" ht="12.6" customHeight="1" x14ac:dyDescent="0.25">
      <c r="B23" s="3" t="s">
        <v>29</v>
      </c>
      <c r="C23" s="15">
        <f>SUM(C24+C26)</f>
        <v>1171.06</v>
      </c>
      <c r="D23" s="15">
        <v>660</v>
      </c>
      <c r="E23" s="15">
        <v>14900</v>
      </c>
      <c r="F23" s="15">
        <v>14874.68</v>
      </c>
      <c r="G23" s="18">
        <f>SUM(F23/C23*100)</f>
        <v>1270.1894010554543</v>
      </c>
      <c r="H23" s="18">
        <f>SUM(F23/E23*100)</f>
        <v>99.83006711409395</v>
      </c>
    </row>
    <row r="24" spans="2:8" ht="12.6" customHeight="1" x14ac:dyDescent="0.25">
      <c r="B24" s="3" t="s">
        <v>30</v>
      </c>
      <c r="C24" s="15">
        <v>624.46</v>
      </c>
      <c r="D24" s="15">
        <v>660</v>
      </c>
      <c r="E24" s="15">
        <v>14900</v>
      </c>
      <c r="F24" s="15">
        <v>14874.68</v>
      </c>
      <c r="G24" s="18">
        <f>SUM(F24/C24*100)</f>
        <v>2382.0068539217882</v>
      </c>
      <c r="H24" s="18">
        <f>SUM(F24/E24*100)</f>
        <v>99.83006711409395</v>
      </c>
    </row>
    <row r="25" spans="2:8" ht="12.6" customHeight="1" x14ac:dyDescent="0.25">
      <c r="B25" s="3" t="s">
        <v>31</v>
      </c>
      <c r="C25" s="15">
        <v>624.46</v>
      </c>
      <c r="D25" s="15">
        <v>660</v>
      </c>
      <c r="E25" s="15">
        <v>14900</v>
      </c>
      <c r="F25" s="15">
        <v>14874.68</v>
      </c>
      <c r="G25" s="18">
        <f>SUM(F25/C25*100)</f>
        <v>2382.0068539217882</v>
      </c>
      <c r="H25" s="18">
        <f>SUM(F25/E25*100)</f>
        <v>99.83006711409395</v>
      </c>
    </row>
    <row r="26" spans="2:8" ht="12.6" customHeight="1" x14ac:dyDescent="0.25">
      <c r="B26" s="3" t="s">
        <v>32</v>
      </c>
      <c r="C26" s="15">
        <v>546.6</v>
      </c>
      <c r="D26" s="15">
        <v>0</v>
      </c>
      <c r="E26" s="15">
        <v>0</v>
      </c>
      <c r="F26" s="15">
        <v>0</v>
      </c>
      <c r="G26" s="18">
        <v>0</v>
      </c>
      <c r="H26" s="18">
        <v>0</v>
      </c>
    </row>
    <row r="27" spans="2:8" ht="12.6" customHeight="1" x14ac:dyDescent="0.25">
      <c r="B27" s="3" t="s">
        <v>33</v>
      </c>
      <c r="C27" s="15">
        <f>SUM(C28)</f>
        <v>189689.88999999998</v>
      </c>
      <c r="D27" s="15">
        <v>191520</v>
      </c>
      <c r="E27" s="15">
        <v>193120</v>
      </c>
      <c r="F27" s="15">
        <v>199799.66</v>
      </c>
      <c r="G27" s="18">
        <f t="shared" ref="G27:G36" si="0">SUM(F27/C27*100)</f>
        <v>105.32963037724363</v>
      </c>
      <c r="H27" s="18">
        <f>SUM(F27/E27*100)</f>
        <v>103.4588131731566</v>
      </c>
    </row>
    <row r="28" spans="2:8" ht="12.6" customHeight="1" x14ac:dyDescent="0.25">
      <c r="B28" s="3" t="s">
        <v>34</v>
      </c>
      <c r="C28" s="15">
        <f>SUM(C29:C30)</f>
        <v>189689.88999999998</v>
      </c>
      <c r="D28" s="15">
        <v>191520</v>
      </c>
      <c r="E28" s="15">
        <v>185220</v>
      </c>
      <c r="F28" s="15">
        <v>199799.66</v>
      </c>
      <c r="G28" s="18">
        <f t="shared" si="0"/>
        <v>105.32963037724363</v>
      </c>
      <c r="H28" s="18">
        <f>SUM(F28/E28*100)</f>
        <v>107.8715365511284</v>
      </c>
    </row>
    <row r="29" spans="2:8" ht="12.6" customHeight="1" x14ac:dyDescent="0.25">
      <c r="B29" s="3" t="s">
        <v>35</v>
      </c>
      <c r="C29" s="15">
        <v>189465.68</v>
      </c>
      <c r="D29" s="15">
        <v>183620</v>
      </c>
      <c r="E29" s="15">
        <v>185220</v>
      </c>
      <c r="F29" s="15">
        <v>183617.01</v>
      </c>
      <c r="G29" s="18">
        <f t="shared" si="0"/>
        <v>96.913071538866575</v>
      </c>
      <c r="H29" s="18">
        <f>SUM(F29/E29*100)</f>
        <v>99.134548104956281</v>
      </c>
    </row>
    <row r="30" spans="2:8" ht="12.6" customHeight="1" x14ac:dyDescent="0.25">
      <c r="B30" s="3" t="s">
        <v>44</v>
      </c>
      <c r="C30" s="9">
        <v>224.21</v>
      </c>
      <c r="D30" s="16">
        <v>7900</v>
      </c>
      <c r="E30" s="15">
        <v>7900</v>
      </c>
      <c r="F30" s="15">
        <v>16182.65</v>
      </c>
      <c r="G30" s="18">
        <f>SUM(F30/C30*100)</f>
        <v>7217.6307925605461</v>
      </c>
      <c r="H30" s="18">
        <f>F30/E30*100</f>
        <v>204.84367088607596</v>
      </c>
    </row>
    <row r="31" spans="2:8" ht="12.6" customHeight="1" x14ac:dyDescent="0.25">
      <c r="B31" s="3" t="s">
        <v>37</v>
      </c>
      <c r="C31" s="15">
        <f>SUM(C32)</f>
        <v>196.51</v>
      </c>
      <c r="D31" s="16">
        <v>200</v>
      </c>
      <c r="E31" s="15">
        <v>90</v>
      </c>
      <c r="F31" s="15">
        <v>95.51</v>
      </c>
      <c r="G31" s="18">
        <f t="shared" si="0"/>
        <v>48.603124522925043</v>
      </c>
      <c r="H31" s="18">
        <f t="shared" ref="H31:H36" si="1">SUM(F31/E31*100)</f>
        <v>106.12222222222223</v>
      </c>
    </row>
    <row r="32" spans="2:8" ht="12.6" customHeight="1" x14ac:dyDescent="0.25">
      <c r="B32" s="3" t="s">
        <v>38</v>
      </c>
      <c r="C32" s="15">
        <v>196.51</v>
      </c>
      <c r="D32" s="16">
        <v>200</v>
      </c>
      <c r="E32" s="15">
        <v>90</v>
      </c>
      <c r="F32" s="15">
        <v>95.51</v>
      </c>
      <c r="G32" s="18">
        <f t="shared" si="0"/>
        <v>48.603124522925043</v>
      </c>
      <c r="H32" s="18">
        <f t="shared" si="1"/>
        <v>106.12222222222223</v>
      </c>
    </row>
    <row r="33" spans="2:8" ht="12.6" customHeight="1" x14ac:dyDescent="0.25">
      <c r="B33" s="11" t="s">
        <v>36</v>
      </c>
      <c r="C33" s="15">
        <v>78825.47</v>
      </c>
      <c r="D33" s="15">
        <v>78200</v>
      </c>
      <c r="E33" s="15">
        <v>80300</v>
      </c>
      <c r="F33" s="15">
        <v>99610.29</v>
      </c>
      <c r="G33" s="18">
        <f t="shared" si="0"/>
        <v>126.36815232436926</v>
      </c>
      <c r="H33" s="18">
        <f t="shared" si="1"/>
        <v>124.04768368617682</v>
      </c>
    </row>
    <row r="34" spans="2:8" ht="12.6" customHeight="1" x14ac:dyDescent="0.25">
      <c r="B34" s="3" t="s">
        <v>39</v>
      </c>
      <c r="C34" s="15">
        <v>78825.47</v>
      </c>
      <c r="D34" s="15">
        <v>78200</v>
      </c>
      <c r="E34" s="15">
        <v>80300</v>
      </c>
      <c r="F34" s="15">
        <v>99610.29</v>
      </c>
      <c r="G34" s="18">
        <f t="shared" si="0"/>
        <v>126.36815232436926</v>
      </c>
      <c r="H34" s="18">
        <f t="shared" si="1"/>
        <v>124.04768368617682</v>
      </c>
    </row>
    <row r="35" spans="2:8" ht="12.6" customHeight="1" x14ac:dyDescent="0.25">
      <c r="B35" s="3" t="s">
        <v>40</v>
      </c>
      <c r="C35" s="15">
        <v>78825.47</v>
      </c>
      <c r="D35" s="15">
        <v>78200</v>
      </c>
      <c r="E35" s="15">
        <v>80300</v>
      </c>
      <c r="F35" s="15">
        <v>99610.29</v>
      </c>
      <c r="G35" s="18">
        <f t="shared" si="0"/>
        <v>126.36815232436926</v>
      </c>
      <c r="H35" s="18">
        <f t="shared" si="1"/>
        <v>124.04768368617682</v>
      </c>
    </row>
    <row r="36" spans="2:8" ht="12.6" customHeight="1" x14ac:dyDescent="0.25">
      <c r="B36" s="11" t="s">
        <v>45</v>
      </c>
      <c r="C36" s="9">
        <f>SUM(C8+C31+C33)</f>
        <v>958623.05</v>
      </c>
      <c r="D36" s="9">
        <f>SUM(D8+D31+D33)</f>
        <v>1031920</v>
      </c>
      <c r="E36" s="15">
        <f>SUM(E8+E31+E33)</f>
        <v>1109883.99</v>
      </c>
      <c r="F36" s="15">
        <f>SUM(F8+F31+F35)</f>
        <v>1133684.7000000002</v>
      </c>
      <c r="G36" s="18">
        <f t="shared" si="0"/>
        <v>118.26178183385014</v>
      </c>
      <c r="H36" s="17">
        <f t="shared" si="1"/>
        <v>102.14443223025501</v>
      </c>
    </row>
    <row r="38" spans="2:8" x14ac:dyDescent="0.25">
      <c r="B38" s="19" t="s">
        <v>234</v>
      </c>
    </row>
  </sheetData>
  <mergeCells count="36">
    <mergeCell ref="F15:F16"/>
    <mergeCell ref="G15:G16"/>
    <mergeCell ref="H15:H16"/>
    <mergeCell ref="B19:B20"/>
    <mergeCell ref="C19:C20"/>
    <mergeCell ref="D19:D20"/>
    <mergeCell ref="E19:E20"/>
    <mergeCell ref="F19:F20"/>
    <mergeCell ref="G19:G20"/>
    <mergeCell ref="H19:H20"/>
    <mergeCell ref="B15:B16"/>
    <mergeCell ref="C15:C16"/>
    <mergeCell ref="D15:D16"/>
    <mergeCell ref="E15:E16"/>
    <mergeCell ref="C9:C10"/>
    <mergeCell ref="D9:D10"/>
    <mergeCell ref="E9:E10"/>
    <mergeCell ref="C11:C12"/>
    <mergeCell ref="D11:D12"/>
    <mergeCell ref="E11:E12"/>
    <mergeCell ref="B4:I4"/>
    <mergeCell ref="B9:B10"/>
    <mergeCell ref="B11:B12"/>
    <mergeCell ref="B13:B14"/>
    <mergeCell ref="G9:G10"/>
    <mergeCell ref="H9:H10"/>
    <mergeCell ref="G11:G12"/>
    <mergeCell ref="H11:H12"/>
    <mergeCell ref="G13:G14"/>
    <mergeCell ref="H13:H14"/>
    <mergeCell ref="C13:C14"/>
    <mergeCell ref="D13:D14"/>
    <mergeCell ref="E13:E14"/>
    <mergeCell ref="F13:F14"/>
    <mergeCell ref="F9:F10"/>
    <mergeCell ref="F11:F1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topLeftCell="A16" workbookViewId="0">
      <selection activeCell="G41" sqref="G41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41</v>
      </c>
    </row>
    <row r="2" spans="1:12" x14ac:dyDescent="0.25">
      <c r="A2" s="2" t="s">
        <v>1</v>
      </c>
    </row>
    <row r="3" spans="1:12" x14ac:dyDescent="0.25">
      <c r="A3" s="2" t="s">
        <v>42</v>
      </c>
    </row>
    <row r="5" spans="1:12" x14ac:dyDescent="0.25">
      <c r="B5" s="70" t="s">
        <v>221</v>
      </c>
      <c r="C5" s="70"/>
      <c r="D5" s="70"/>
      <c r="E5" s="70"/>
      <c r="F5" s="70"/>
      <c r="G5" s="70"/>
      <c r="H5" s="70"/>
      <c r="I5" s="70"/>
    </row>
    <row r="6" spans="1:12" ht="12" customHeight="1" x14ac:dyDescent="0.25">
      <c r="A6" s="1"/>
      <c r="B6" s="3" t="s">
        <v>46</v>
      </c>
      <c r="C6" s="3" t="s">
        <v>222</v>
      </c>
      <c r="D6" s="3" t="s">
        <v>196</v>
      </c>
      <c r="E6" s="3" t="s">
        <v>199</v>
      </c>
      <c r="F6" s="3" t="s">
        <v>219</v>
      </c>
      <c r="G6" s="3" t="s">
        <v>20</v>
      </c>
      <c r="H6" s="3" t="s">
        <v>21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5" t="s">
        <v>48</v>
      </c>
      <c r="C8" s="20">
        <f>C9+C15+'List3 (2)'!C12+'List3 (2)'!C16</f>
        <v>842416.06799999997</v>
      </c>
      <c r="D8" s="20">
        <f>D9+D15+'List3 (2)'!D12+'List3 (2)'!D16</f>
        <v>997280</v>
      </c>
      <c r="E8" s="20">
        <f>SUM(E9+E15+'List3 (2)'!E12)+'List3 (2)'!E16</f>
        <v>1032620</v>
      </c>
      <c r="F8" s="20">
        <f>F9+F15+'List3 (2)'!F12+'List3 (2)'!F16</f>
        <v>996417.94</v>
      </c>
      <c r="G8" s="20">
        <f>SUM(F8/C8*100)</f>
        <v>118.28097514398313</v>
      </c>
      <c r="H8" s="20">
        <f t="shared" ref="H8:H40" si="0">SUM(F8/E8*100)</f>
        <v>96.494154674517247</v>
      </c>
      <c r="I8" s="1"/>
      <c r="J8" s="1"/>
      <c r="K8" s="1"/>
      <c r="L8" s="1"/>
    </row>
    <row r="9" spans="1:12" ht="12" customHeight="1" x14ac:dyDescent="0.25">
      <c r="A9" s="1"/>
      <c r="B9" s="5" t="s">
        <v>49</v>
      </c>
      <c r="C9" s="20">
        <f>SUM(C10+C13+C14)</f>
        <v>520682.57999999996</v>
      </c>
      <c r="D9" s="20">
        <f>SUM(D10+D13+D14)</f>
        <v>584100</v>
      </c>
      <c r="E9" s="20">
        <f>SUM(E10+E13+E14)</f>
        <v>621800</v>
      </c>
      <c r="F9" s="20">
        <f>SUM(F10+F13+F14)</f>
        <v>625088.21</v>
      </c>
      <c r="G9" s="20">
        <f>SUM(F9/C9*100)</f>
        <v>120.05168484799317</v>
      </c>
      <c r="H9" s="20">
        <f t="shared" si="0"/>
        <v>100.52882116436153</v>
      </c>
      <c r="I9" s="1"/>
      <c r="J9" s="1"/>
      <c r="K9" s="1"/>
      <c r="L9" s="1"/>
    </row>
    <row r="10" spans="1:12" ht="12" customHeight="1" x14ac:dyDescent="0.25">
      <c r="A10" s="1"/>
      <c r="B10" s="5" t="s">
        <v>47</v>
      </c>
      <c r="C10" s="20">
        <f>SUM(C11:C12)</f>
        <v>425188.63</v>
      </c>
      <c r="D10" s="20">
        <f>SUM(D11:D12)</f>
        <v>482100</v>
      </c>
      <c r="E10" s="20">
        <f>SUM(E11:E12)</f>
        <v>508400</v>
      </c>
      <c r="F10" s="20">
        <f>SUM(F11:F12)</f>
        <v>509096.06</v>
      </c>
      <c r="G10" s="20">
        <f>SUM(F10/C10*100)</f>
        <v>119.73416598651755</v>
      </c>
      <c r="H10" s="20">
        <f t="shared" si="0"/>
        <v>100.13691188040912</v>
      </c>
      <c r="I10" s="1"/>
      <c r="J10" s="1"/>
      <c r="K10" s="1"/>
      <c r="L10" s="1"/>
    </row>
    <row r="11" spans="1:12" ht="12" customHeight="1" x14ac:dyDescent="0.25">
      <c r="A11" s="1"/>
      <c r="B11" s="3" t="s">
        <v>50</v>
      </c>
      <c r="C11" s="9">
        <v>423667.06</v>
      </c>
      <c r="D11" s="9">
        <v>480500</v>
      </c>
      <c r="E11" s="9">
        <v>506800</v>
      </c>
      <c r="F11" s="9">
        <v>506618.79</v>
      </c>
      <c r="G11" s="9">
        <f>SUM(F11/C11*100)</f>
        <v>119.57946175942968</v>
      </c>
      <c r="H11" s="9">
        <f t="shared" si="0"/>
        <v>99.964244277821621</v>
      </c>
      <c r="I11" s="1"/>
      <c r="J11" s="1"/>
      <c r="K11" s="1"/>
      <c r="L11" s="1"/>
    </row>
    <row r="12" spans="1:12" ht="12" customHeight="1" x14ac:dyDescent="0.25">
      <c r="A12" s="1"/>
      <c r="B12" s="3" t="s">
        <v>51</v>
      </c>
      <c r="C12" s="9">
        <v>1521.57</v>
      </c>
      <c r="D12" s="9">
        <v>1600</v>
      </c>
      <c r="E12" s="9">
        <v>1600</v>
      </c>
      <c r="F12" s="9">
        <v>2477.27</v>
      </c>
      <c r="G12" s="9">
        <f>F12/C12*100</f>
        <v>162.81012375375434</v>
      </c>
      <c r="H12" s="9">
        <f t="shared" si="0"/>
        <v>154.829375</v>
      </c>
      <c r="I12" s="1"/>
      <c r="J12" s="1"/>
      <c r="K12" s="1"/>
      <c r="L12" s="1"/>
    </row>
    <row r="13" spans="1:12" ht="12" customHeight="1" x14ac:dyDescent="0.25">
      <c r="A13" s="1"/>
      <c r="B13" s="3" t="s">
        <v>52</v>
      </c>
      <c r="C13" s="9">
        <v>25314.73</v>
      </c>
      <c r="D13" s="9">
        <v>22500</v>
      </c>
      <c r="E13" s="9">
        <v>29400</v>
      </c>
      <c r="F13" s="9">
        <v>31863.72</v>
      </c>
      <c r="G13" s="9">
        <f t="shared" ref="G13:G39" si="1">SUM(F13/C13*100)</f>
        <v>125.87027394722361</v>
      </c>
      <c r="H13" s="9">
        <f t="shared" si="0"/>
        <v>108.38000000000001</v>
      </c>
      <c r="I13" s="1"/>
      <c r="J13" s="1"/>
      <c r="K13" s="1"/>
      <c r="L13" s="1"/>
    </row>
    <row r="14" spans="1:12" ht="12" customHeight="1" x14ac:dyDescent="0.25">
      <c r="A14" s="1"/>
      <c r="B14" s="3" t="s">
        <v>53</v>
      </c>
      <c r="C14" s="9">
        <v>70179.22</v>
      </c>
      <c r="D14" s="9">
        <v>79500</v>
      </c>
      <c r="E14" s="9">
        <v>84000</v>
      </c>
      <c r="F14" s="9">
        <v>84128.43</v>
      </c>
      <c r="G14" s="9">
        <f t="shared" si="1"/>
        <v>119.87655320193069</v>
      </c>
      <c r="H14" s="9">
        <f t="shared" si="0"/>
        <v>100.15289285714285</v>
      </c>
      <c r="I14" s="1"/>
      <c r="J14" s="1"/>
      <c r="K14" s="1"/>
      <c r="L14" s="1"/>
    </row>
    <row r="15" spans="1:12" ht="12" customHeight="1" x14ac:dyDescent="0.25">
      <c r="A15" s="1"/>
      <c r="B15" s="5" t="s">
        <v>54</v>
      </c>
      <c r="C15" s="20">
        <f>C16+C20+C27+C37</f>
        <v>318007.18799999997</v>
      </c>
      <c r="D15" s="20">
        <f>D16+D20+D27+D37</f>
        <v>406780</v>
      </c>
      <c r="E15" s="20">
        <f>E16+E20+E27+E37</f>
        <v>403690</v>
      </c>
      <c r="F15" s="20">
        <f>F16+F20+F27+F37</f>
        <v>364883.91999999993</v>
      </c>
      <c r="G15" s="20">
        <f t="shared" si="1"/>
        <v>114.74077749462694</v>
      </c>
      <c r="H15" s="20">
        <f t="shared" si="0"/>
        <v>90.387158463177173</v>
      </c>
      <c r="I15" s="1"/>
      <c r="J15" s="1"/>
      <c r="K15" s="1"/>
      <c r="L15" s="1"/>
    </row>
    <row r="16" spans="1:12" ht="12" customHeight="1" x14ac:dyDescent="0.25">
      <c r="A16" s="1"/>
      <c r="B16" s="5" t="s">
        <v>55</v>
      </c>
      <c r="C16" s="20">
        <f>SUM(C17:C19)</f>
        <v>26172.109999999997</v>
      </c>
      <c r="D16" s="20">
        <f>SUM(D17:D19)</f>
        <v>31770</v>
      </c>
      <c r="E16" s="20">
        <f>SUM(E17:E19)</f>
        <v>39470</v>
      </c>
      <c r="F16" s="20">
        <f>SUM(F17:F19)</f>
        <v>36542.68</v>
      </c>
      <c r="G16" s="20">
        <f t="shared" si="1"/>
        <v>139.62450868500861</v>
      </c>
      <c r="H16" s="20">
        <f t="shared" si="0"/>
        <v>92.583430453508996</v>
      </c>
      <c r="I16" s="1"/>
      <c r="J16" s="1"/>
      <c r="K16" s="1"/>
      <c r="L16" s="1"/>
    </row>
    <row r="17" spans="1:12" ht="12" customHeight="1" x14ac:dyDescent="0.25">
      <c r="A17" s="1"/>
      <c r="B17" s="3" t="s">
        <v>56</v>
      </c>
      <c r="C17" s="9">
        <v>5703.49</v>
      </c>
      <c r="D17" s="9">
        <v>8830</v>
      </c>
      <c r="E17" s="9">
        <v>16030</v>
      </c>
      <c r="F17" s="9">
        <v>14313.38</v>
      </c>
      <c r="G17" s="9">
        <f t="shared" si="1"/>
        <v>250.95827291710867</v>
      </c>
      <c r="H17" s="9">
        <f t="shared" si="0"/>
        <v>89.291203992514028</v>
      </c>
      <c r="I17" s="1"/>
      <c r="J17" s="1"/>
      <c r="K17" s="1"/>
      <c r="L17" s="1"/>
    </row>
    <row r="18" spans="1:12" ht="12" customHeight="1" x14ac:dyDescent="0.25">
      <c r="A18" s="1"/>
      <c r="B18" s="14" t="s">
        <v>57</v>
      </c>
      <c r="C18" s="9">
        <v>18352.349999999999</v>
      </c>
      <c r="D18" s="9">
        <v>20170</v>
      </c>
      <c r="E18" s="9">
        <v>20670</v>
      </c>
      <c r="F18" s="9">
        <v>19682.8</v>
      </c>
      <c r="G18" s="9">
        <f t="shared" si="1"/>
        <v>107.24948031178569</v>
      </c>
      <c r="H18" s="9">
        <f t="shared" si="0"/>
        <v>95.223996129656513</v>
      </c>
      <c r="I18" s="1"/>
      <c r="J18" s="1"/>
      <c r="K18" s="1"/>
      <c r="L18" s="1"/>
    </row>
    <row r="19" spans="1:12" ht="12" customHeight="1" x14ac:dyDescent="0.25">
      <c r="A19" s="1"/>
      <c r="B19" s="3" t="s">
        <v>58</v>
      </c>
      <c r="C19" s="9">
        <v>2116.27</v>
      </c>
      <c r="D19" s="9">
        <v>2770</v>
      </c>
      <c r="E19" s="9">
        <v>2770</v>
      </c>
      <c r="F19" s="9">
        <v>2546.5</v>
      </c>
      <c r="G19" s="9">
        <f t="shared" si="1"/>
        <v>120.32963657756335</v>
      </c>
      <c r="H19" s="9">
        <f t="shared" si="0"/>
        <v>91.931407942238266</v>
      </c>
      <c r="I19" s="1"/>
      <c r="J19" s="1"/>
      <c r="K19" s="1"/>
      <c r="L19" s="1"/>
    </row>
    <row r="20" spans="1:12" ht="12" customHeight="1" x14ac:dyDescent="0.25">
      <c r="A20" s="1"/>
      <c r="B20" s="5" t="s">
        <v>59</v>
      </c>
      <c r="C20" s="20">
        <f>SUM(C21:C26)</f>
        <v>194448.59</v>
      </c>
      <c r="D20" s="20">
        <f>SUM(D21:D26)</f>
        <v>230170</v>
      </c>
      <c r="E20" s="20">
        <f>SUM(E21:E26)</f>
        <v>224890</v>
      </c>
      <c r="F20" s="20">
        <f>SUM(F21:F26)</f>
        <v>220465.59999999998</v>
      </c>
      <c r="G20" s="9">
        <f t="shared" si="1"/>
        <v>113.37989131214579</v>
      </c>
      <c r="H20" s="9">
        <f t="shared" si="0"/>
        <v>98.03263817866511</v>
      </c>
      <c r="I20" s="1"/>
      <c r="J20" s="1"/>
      <c r="K20" s="1"/>
      <c r="L20" s="1"/>
    </row>
    <row r="21" spans="1:12" ht="12" customHeight="1" x14ac:dyDescent="0.25">
      <c r="A21" s="1"/>
      <c r="B21" s="3" t="s">
        <v>60</v>
      </c>
      <c r="C21" s="9">
        <v>14547.13</v>
      </c>
      <c r="D21" s="9">
        <v>16230</v>
      </c>
      <c r="E21" s="9">
        <v>16000</v>
      </c>
      <c r="F21" s="9">
        <v>15283.26</v>
      </c>
      <c r="G21" s="9">
        <f t="shared" si="1"/>
        <v>105.06031086544219</v>
      </c>
      <c r="H21" s="9">
        <f t="shared" si="0"/>
        <v>95.520375000000001</v>
      </c>
      <c r="I21" s="1"/>
      <c r="J21" s="1"/>
      <c r="K21" s="1"/>
      <c r="L21" s="1"/>
    </row>
    <row r="22" spans="1:12" ht="12" customHeight="1" x14ac:dyDescent="0.25">
      <c r="A22" s="1"/>
      <c r="B22" s="3" t="s">
        <v>61</v>
      </c>
      <c r="C22" s="9">
        <v>88848.09</v>
      </c>
      <c r="D22" s="9">
        <v>129250</v>
      </c>
      <c r="E22" s="9">
        <v>100000</v>
      </c>
      <c r="F22" s="9">
        <v>102902.12</v>
      </c>
      <c r="G22" s="9">
        <f t="shared" si="1"/>
        <v>115.81804403448628</v>
      </c>
      <c r="H22" s="9">
        <f t="shared" si="0"/>
        <v>102.90211999999998</v>
      </c>
      <c r="I22" s="1"/>
      <c r="J22" s="1"/>
      <c r="K22" s="1"/>
      <c r="L22" s="1"/>
    </row>
    <row r="23" spans="1:12" ht="12" customHeight="1" x14ac:dyDescent="0.25">
      <c r="A23" s="1"/>
      <c r="B23" s="3" t="s">
        <v>96</v>
      </c>
      <c r="C23" s="9">
        <v>59898.71</v>
      </c>
      <c r="D23" s="9">
        <v>45300</v>
      </c>
      <c r="E23" s="9">
        <v>57500</v>
      </c>
      <c r="F23" s="9">
        <v>55857.45</v>
      </c>
      <c r="G23" s="9">
        <f t="shared" si="1"/>
        <v>93.253176904811468</v>
      </c>
      <c r="H23" s="9">
        <f t="shared" si="0"/>
        <v>97.14339130434783</v>
      </c>
      <c r="I23" s="1"/>
      <c r="J23" s="1"/>
      <c r="K23" s="1"/>
      <c r="L23" s="1"/>
    </row>
    <row r="24" spans="1:12" ht="12" customHeight="1" x14ac:dyDescent="0.25">
      <c r="A24" s="1"/>
      <c r="B24" s="3" t="s">
        <v>97</v>
      </c>
      <c r="C24" s="9">
        <v>16132.9</v>
      </c>
      <c r="D24" s="9">
        <v>17260</v>
      </c>
      <c r="E24" s="9">
        <v>29260</v>
      </c>
      <c r="F24" s="9">
        <v>25641.919999999998</v>
      </c>
      <c r="G24" s="9">
        <f t="shared" si="1"/>
        <v>158.94178975881584</v>
      </c>
      <c r="H24" s="9">
        <f t="shared" si="0"/>
        <v>87.63472317156527</v>
      </c>
      <c r="I24" s="1"/>
      <c r="J24" s="1"/>
      <c r="K24" s="1"/>
      <c r="L24" s="1"/>
    </row>
    <row r="25" spans="1:12" ht="12" customHeight="1" x14ac:dyDescent="0.25">
      <c r="A25" s="1"/>
      <c r="B25" s="3" t="s">
        <v>98</v>
      </c>
      <c r="C25" s="9">
        <v>13413.75</v>
      </c>
      <c r="D25" s="9">
        <v>20130</v>
      </c>
      <c r="E25" s="9">
        <v>20130</v>
      </c>
      <c r="F25" s="9">
        <v>19302.05</v>
      </c>
      <c r="G25" s="9">
        <f t="shared" si="1"/>
        <v>143.89749324387287</v>
      </c>
      <c r="H25" s="9">
        <f t="shared" si="0"/>
        <v>95.886984600099339</v>
      </c>
      <c r="I25" s="1"/>
      <c r="J25" s="1"/>
      <c r="K25" s="1"/>
      <c r="L25" s="1"/>
    </row>
    <row r="26" spans="1:12" ht="12" customHeight="1" x14ac:dyDescent="0.25">
      <c r="A26" s="1"/>
      <c r="B26" s="3" t="s">
        <v>62</v>
      </c>
      <c r="C26" s="9">
        <v>1608.01</v>
      </c>
      <c r="D26" s="9">
        <v>2000</v>
      </c>
      <c r="E26" s="9">
        <v>2000</v>
      </c>
      <c r="F26" s="9">
        <v>1478.8</v>
      </c>
      <c r="G26" s="9">
        <f>SUM(F26/C26*100)</f>
        <v>91.964602210185248</v>
      </c>
      <c r="H26" s="9">
        <f t="shared" si="0"/>
        <v>73.94</v>
      </c>
      <c r="I26" s="1"/>
      <c r="J26" s="1"/>
      <c r="K26" s="1"/>
      <c r="L26" s="1"/>
    </row>
    <row r="27" spans="1:12" ht="12" customHeight="1" x14ac:dyDescent="0.25">
      <c r="A27" s="1"/>
      <c r="B27" s="5" t="s">
        <v>63</v>
      </c>
      <c r="C27" s="20">
        <f>SUM(C28:C36)</f>
        <v>88748.30799999999</v>
      </c>
      <c r="D27" s="20">
        <f>SUM(D28:D36)</f>
        <v>125850</v>
      </c>
      <c r="E27" s="20">
        <f>SUM(E28:E36)</f>
        <v>112240</v>
      </c>
      <c r="F27" s="20">
        <f>SUM(F28:F36)</f>
        <v>91314.28</v>
      </c>
      <c r="G27" s="20">
        <f t="shared" si="1"/>
        <v>102.89129117819351</v>
      </c>
      <c r="H27" s="20">
        <f t="shared" si="0"/>
        <v>81.356272273699219</v>
      </c>
      <c r="I27" s="1"/>
      <c r="J27" s="1"/>
      <c r="K27" s="1"/>
      <c r="L27" s="1"/>
    </row>
    <row r="28" spans="1:12" ht="12" customHeight="1" x14ac:dyDescent="0.25">
      <c r="A28" s="1"/>
      <c r="B28" s="3" t="s">
        <v>64</v>
      </c>
      <c r="C28" s="9">
        <v>1998.57</v>
      </c>
      <c r="D28" s="9">
        <v>3270</v>
      </c>
      <c r="E28" s="9">
        <v>3270</v>
      </c>
      <c r="F28" s="9">
        <v>2382.98</v>
      </c>
      <c r="G28" s="9">
        <f t="shared" si="1"/>
        <v>119.23425249053072</v>
      </c>
      <c r="H28" s="9">
        <f t="shared" si="0"/>
        <v>72.874006116207951</v>
      </c>
      <c r="I28" s="1"/>
      <c r="J28" s="1"/>
      <c r="K28" s="1"/>
      <c r="L28" s="1"/>
    </row>
    <row r="29" spans="1:12" ht="12" customHeight="1" x14ac:dyDescent="0.25">
      <c r="A29" s="1"/>
      <c r="B29" s="3" t="s">
        <v>65</v>
      </c>
      <c r="C29" s="9">
        <v>33522.19</v>
      </c>
      <c r="D29" s="9">
        <v>49110</v>
      </c>
      <c r="E29" s="9">
        <v>42150</v>
      </c>
      <c r="F29" s="9">
        <v>34207.54</v>
      </c>
      <c r="G29" s="9">
        <f t="shared" si="1"/>
        <v>102.0444666652149</v>
      </c>
      <c r="H29" s="9">
        <f t="shared" si="0"/>
        <v>81.156678529062873</v>
      </c>
      <c r="I29" s="1"/>
      <c r="J29" s="1"/>
      <c r="K29" s="1"/>
      <c r="L29" s="1"/>
    </row>
    <row r="30" spans="1:12" ht="12" customHeight="1" x14ac:dyDescent="0.25">
      <c r="A30" s="1"/>
      <c r="B30" s="3" t="s">
        <v>66</v>
      </c>
      <c r="C30" s="9">
        <v>382.24</v>
      </c>
      <c r="D30" s="9">
        <v>630</v>
      </c>
      <c r="E30" s="9">
        <v>630</v>
      </c>
      <c r="F30" s="9">
        <v>382.32</v>
      </c>
      <c r="G30" s="9">
        <f t="shared" si="1"/>
        <v>100.02092925910422</v>
      </c>
      <c r="H30" s="9">
        <f t="shared" si="0"/>
        <v>60.68571428571429</v>
      </c>
      <c r="I30" s="1"/>
      <c r="J30" s="1"/>
      <c r="K30" s="1"/>
      <c r="L30" s="1"/>
    </row>
    <row r="31" spans="1:12" ht="12" customHeight="1" x14ac:dyDescent="0.25">
      <c r="A31" s="1"/>
      <c r="B31" s="3" t="s">
        <v>67</v>
      </c>
      <c r="C31" s="9">
        <v>24350.678</v>
      </c>
      <c r="D31" s="9">
        <v>33890</v>
      </c>
      <c r="E31" s="9">
        <v>31240</v>
      </c>
      <c r="F31" s="9">
        <v>26497.48</v>
      </c>
      <c r="G31" s="9">
        <f t="shared" si="1"/>
        <v>108.81618984079211</v>
      </c>
      <c r="H31" s="9">
        <f t="shared" si="0"/>
        <v>84.819078104993594</v>
      </c>
      <c r="I31" s="1"/>
      <c r="J31" s="1"/>
      <c r="K31" s="1"/>
      <c r="L31" s="1"/>
    </row>
    <row r="32" spans="1:12" ht="12" customHeight="1" x14ac:dyDescent="0.25">
      <c r="A32" s="1"/>
      <c r="B32" s="3" t="s">
        <v>68</v>
      </c>
      <c r="C32" s="9">
        <v>385.89</v>
      </c>
      <c r="D32" s="9">
        <v>500</v>
      </c>
      <c r="E32" s="9">
        <v>500</v>
      </c>
      <c r="F32" s="9">
        <v>335.09</v>
      </c>
      <c r="G32" s="9">
        <f t="shared" si="1"/>
        <v>86.835626733006805</v>
      </c>
      <c r="H32" s="9">
        <f t="shared" si="0"/>
        <v>67.018000000000001</v>
      </c>
      <c r="I32" s="1"/>
      <c r="J32" s="1"/>
      <c r="K32" s="1"/>
      <c r="L32" s="1"/>
    </row>
    <row r="33" spans="1:12" ht="12" customHeight="1" x14ac:dyDescent="0.25">
      <c r="A33" s="1"/>
      <c r="B33" s="3" t="s">
        <v>69</v>
      </c>
      <c r="C33" s="9">
        <v>3730.17</v>
      </c>
      <c r="D33" s="9">
        <v>6050</v>
      </c>
      <c r="E33" s="9">
        <v>6050</v>
      </c>
      <c r="F33" s="9">
        <v>1128.8900000000001</v>
      </c>
      <c r="G33" s="9">
        <f t="shared" si="1"/>
        <v>30.26376813925371</v>
      </c>
      <c r="H33" s="9">
        <f t="shared" si="0"/>
        <v>18.65933884297521</v>
      </c>
      <c r="I33" s="1"/>
      <c r="J33" s="1"/>
      <c r="K33" s="1"/>
      <c r="L33" s="1"/>
    </row>
    <row r="34" spans="1:12" ht="12" customHeight="1" x14ac:dyDescent="0.25">
      <c r="A34" s="1"/>
      <c r="B34" s="3" t="s">
        <v>70</v>
      </c>
      <c r="C34" s="9">
        <v>10378.59</v>
      </c>
      <c r="D34" s="9">
        <v>16270</v>
      </c>
      <c r="E34" s="9">
        <v>12270</v>
      </c>
      <c r="F34" s="9">
        <v>11436.17</v>
      </c>
      <c r="G34" s="9">
        <f t="shared" si="1"/>
        <v>110.19001617753472</v>
      </c>
      <c r="H34" s="9">
        <f t="shared" si="0"/>
        <v>93.20431947840261</v>
      </c>
      <c r="I34" s="1"/>
      <c r="J34" s="1"/>
      <c r="K34" s="1"/>
      <c r="L34" s="1"/>
    </row>
    <row r="35" spans="1:12" ht="12" customHeight="1" x14ac:dyDescent="0.25">
      <c r="A35" s="1"/>
      <c r="B35" s="3" t="s">
        <v>71</v>
      </c>
      <c r="C35" s="9">
        <v>12083.95</v>
      </c>
      <c r="D35" s="9">
        <v>12970</v>
      </c>
      <c r="E35" s="9">
        <v>12970</v>
      </c>
      <c r="F35" s="9">
        <v>13118.45</v>
      </c>
      <c r="G35" s="9">
        <f t="shared" si="1"/>
        <v>108.56094240707716</v>
      </c>
      <c r="H35" s="9">
        <f t="shared" si="0"/>
        <v>101.14456437933694</v>
      </c>
      <c r="I35" s="1"/>
      <c r="J35" s="1"/>
      <c r="K35" s="1"/>
      <c r="L35" s="1"/>
    </row>
    <row r="36" spans="1:12" ht="12" customHeight="1" x14ac:dyDescent="0.25">
      <c r="A36" s="1"/>
      <c r="B36" s="3" t="s">
        <v>72</v>
      </c>
      <c r="C36" s="9">
        <v>1916.03</v>
      </c>
      <c r="D36" s="9">
        <v>3160</v>
      </c>
      <c r="E36" s="9">
        <v>3160</v>
      </c>
      <c r="F36" s="9">
        <v>1825.36</v>
      </c>
      <c r="G36" s="9">
        <f t="shared" si="1"/>
        <v>95.267819397399833</v>
      </c>
      <c r="H36" s="9">
        <f t="shared" si="0"/>
        <v>57.764556962025317</v>
      </c>
      <c r="I36" s="1"/>
      <c r="J36" s="1"/>
      <c r="K36" s="1"/>
      <c r="L36" s="1"/>
    </row>
    <row r="37" spans="1:12" ht="12" customHeight="1" x14ac:dyDescent="0.25">
      <c r="A37" s="1"/>
      <c r="B37" s="5" t="s">
        <v>73</v>
      </c>
      <c r="C37" s="21">
        <f>C38+C39+C40+'List3 (2)'!C8+'List3 (2)'!C9+'List3 (2)'!C10+'List3 (2)'!C11</f>
        <v>8638.18</v>
      </c>
      <c r="D37" s="20">
        <f>D38+D39+D40+'List3 (2)'!D8+'List3 (2)'!D9+'List3 (2)'!D10+'List3 (2)'!D11</f>
        <v>18990</v>
      </c>
      <c r="E37" s="20">
        <f>E38+E39+E40+'List3 (2)'!E8+'List3 (2)'!E9+'List3 (2)'!E10+'List3 (2)'!E11</f>
        <v>27090</v>
      </c>
      <c r="F37" s="20">
        <f>F38+F39+F40+'List3 (2)'!F8+'List3 (2)'!F9+'List3 (2)'!F10+'List3 (2)'!F11</f>
        <v>16561.36</v>
      </c>
      <c r="G37" s="20">
        <f t="shared" si="1"/>
        <v>191.7227934588073</v>
      </c>
      <c r="H37" s="20">
        <f t="shared" si="0"/>
        <v>61.134588409007016</v>
      </c>
      <c r="I37" s="1"/>
      <c r="J37" s="1"/>
      <c r="K37" s="1"/>
      <c r="L37" s="1"/>
    </row>
    <row r="38" spans="1:12" ht="12" customHeight="1" x14ac:dyDescent="0.25">
      <c r="A38" s="1"/>
      <c r="B38" s="3" t="s">
        <v>74</v>
      </c>
      <c r="C38" s="9">
        <v>1900.03</v>
      </c>
      <c r="D38" s="9">
        <v>2260</v>
      </c>
      <c r="E38" s="9">
        <v>3360</v>
      </c>
      <c r="F38" s="9">
        <v>1952.25</v>
      </c>
      <c r="G38" s="9">
        <f t="shared" si="1"/>
        <v>102.74837765719489</v>
      </c>
      <c r="H38" s="9">
        <f t="shared" si="0"/>
        <v>58.102678571428569</v>
      </c>
      <c r="I38" s="1"/>
      <c r="J38" s="1"/>
      <c r="K38" s="1"/>
      <c r="L38" s="1"/>
    </row>
    <row r="39" spans="1:12" ht="12" customHeight="1" x14ac:dyDescent="0.25">
      <c r="A39" s="1"/>
      <c r="B39" s="3" t="s">
        <v>75</v>
      </c>
      <c r="C39" s="9">
        <v>256.95999999999998</v>
      </c>
      <c r="D39" s="9">
        <v>1230</v>
      </c>
      <c r="E39" s="9">
        <v>1230</v>
      </c>
      <c r="F39" s="9">
        <v>746.42</v>
      </c>
      <c r="G39" s="9">
        <f t="shared" si="1"/>
        <v>290.48100871731009</v>
      </c>
      <c r="H39" s="9">
        <f t="shared" si="0"/>
        <v>60.684552845528451</v>
      </c>
      <c r="I39" s="1"/>
      <c r="J39" s="1"/>
      <c r="K39" s="1"/>
      <c r="L39" s="1"/>
    </row>
    <row r="40" spans="1:12" ht="12" customHeight="1" x14ac:dyDescent="0.25">
      <c r="A40" s="1"/>
      <c r="B40" s="3" t="s">
        <v>76</v>
      </c>
      <c r="C40" s="9">
        <v>80.37</v>
      </c>
      <c r="D40" s="9">
        <v>130</v>
      </c>
      <c r="E40" s="9">
        <v>130</v>
      </c>
      <c r="F40" s="9">
        <v>78.709999999999994</v>
      </c>
      <c r="G40" s="9">
        <f>SUM(F40/C40*100)</f>
        <v>97.934552693791204</v>
      </c>
      <c r="H40" s="9">
        <f t="shared" si="0"/>
        <v>60.546153846153835</v>
      </c>
      <c r="I40" s="1"/>
      <c r="J40" s="1"/>
      <c r="K40" s="1"/>
      <c r="L40" s="1"/>
    </row>
    <row r="41" spans="1:12" ht="12.75" customHeight="1" x14ac:dyDescent="0.25">
      <c r="A41" s="1"/>
      <c r="I41" s="1"/>
      <c r="J41" s="1"/>
      <c r="K41" s="1"/>
      <c r="L41" s="1"/>
    </row>
  </sheetData>
  <mergeCells count="1">
    <mergeCell ref="B5:I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topLeftCell="A4" workbookViewId="0">
      <selection activeCell="G24" sqref="G24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41</v>
      </c>
    </row>
    <row r="2" spans="1:12" x14ac:dyDescent="0.25">
      <c r="A2" s="2" t="s">
        <v>1</v>
      </c>
    </row>
    <row r="3" spans="1:12" x14ac:dyDescent="0.25">
      <c r="A3" s="2" t="s">
        <v>42</v>
      </c>
    </row>
    <row r="5" spans="1:12" x14ac:dyDescent="0.25">
      <c r="B5" s="70" t="s">
        <v>221</v>
      </c>
      <c r="C5" s="70"/>
      <c r="D5" s="70"/>
      <c r="E5" s="70"/>
      <c r="F5" s="70"/>
      <c r="G5" s="70"/>
      <c r="H5" s="70"/>
      <c r="I5" s="70"/>
    </row>
    <row r="6" spans="1:12" ht="12" customHeight="1" x14ac:dyDescent="0.25">
      <c r="A6" s="1"/>
      <c r="B6" s="3" t="s">
        <v>46</v>
      </c>
      <c r="C6" s="3" t="s">
        <v>222</v>
      </c>
      <c r="D6" s="3" t="s">
        <v>196</v>
      </c>
      <c r="E6" s="3" t="s">
        <v>199</v>
      </c>
      <c r="F6" s="3" t="s">
        <v>219</v>
      </c>
      <c r="G6" s="3" t="s">
        <v>20</v>
      </c>
      <c r="H6" s="3" t="s">
        <v>21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3" t="s">
        <v>77</v>
      </c>
      <c r="C8" s="9">
        <v>66.36</v>
      </c>
      <c r="D8" s="9">
        <v>130</v>
      </c>
      <c r="E8" s="9">
        <v>130</v>
      </c>
      <c r="F8" s="9">
        <v>85</v>
      </c>
      <c r="G8" s="17">
        <f>SUM(F8/C8*100)</f>
        <v>128.08921036769138</v>
      </c>
      <c r="H8" s="18">
        <f t="shared" ref="H8:H15" si="0">SUM(F8/E8*100)</f>
        <v>65.384615384615387</v>
      </c>
      <c r="I8" s="1"/>
      <c r="J8" s="1"/>
      <c r="K8" s="1"/>
      <c r="L8" s="1"/>
    </row>
    <row r="9" spans="1:12" ht="12" customHeight="1" x14ac:dyDescent="0.25">
      <c r="A9" s="1"/>
      <c r="B9" s="3" t="s">
        <v>78</v>
      </c>
      <c r="C9" s="9">
        <v>1647.42</v>
      </c>
      <c r="D9" s="9">
        <v>2260</v>
      </c>
      <c r="E9" s="9">
        <v>2260</v>
      </c>
      <c r="F9" s="9">
        <v>1943.61</v>
      </c>
      <c r="G9" s="17">
        <f>SUM(F9/C9*100)</f>
        <v>117.97902174308919</v>
      </c>
      <c r="H9" s="17">
        <f t="shared" si="0"/>
        <v>86.000442477876106</v>
      </c>
      <c r="I9" s="1"/>
      <c r="J9" s="1"/>
      <c r="K9" s="1"/>
      <c r="L9" s="1"/>
    </row>
    <row r="10" spans="1:12" ht="12" customHeight="1" x14ac:dyDescent="0.25">
      <c r="A10" s="1"/>
      <c r="B10" s="3" t="s">
        <v>79</v>
      </c>
      <c r="C10" s="9">
        <v>0</v>
      </c>
      <c r="D10" s="9">
        <v>900</v>
      </c>
      <c r="E10" s="9">
        <v>4900</v>
      </c>
      <c r="F10" s="9">
        <v>2457.4499999999998</v>
      </c>
      <c r="G10" s="17">
        <v>0</v>
      </c>
      <c r="H10" s="17">
        <f t="shared" si="0"/>
        <v>50.152040816326526</v>
      </c>
      <c r="I10" s="1"/>
      <c r="J10" s="1"/>
      <c r="K10" s="1"/>
      <c r="L10" s="1"/>
    </row>
    <row r="11" spans="1:12" ht="12" customHeight="1" x14ac:dyDescent="0.25">
      <c r="A11" s="1"/>
      <c r="B11" s="3" t="s">
        <v>80</v>
      </c>
      <c r="C11" s="9">
        <v>4687.04</v>
      </c>
      <c r="D11" s="9">
        <v>12080</v>
      </c>
      <c r="E11" s="9">
        <v>15080</v>
      </c>
      <c r="F11" s="9">
        <v>9297.92</v>
      </c>
      <c r="G11" s="17">
        <f>SUM(F11/C11*100)</f>
        <v>198.375093875879</v>
      </c>
      <c r="H11" s="17">
        <f t="shared" si="0"/>
        <v>61.657294429708223</v>
      </c>
      <c r="I11" s="1"/>
      <c r="J11" s="1"/>
      <c r="K11" s="1"/>
      <c r="L11" s="1"/>
    </row>
    <row r="12" spans="1:12" ht="12" customHeight="1" x14ac:dyDescent="0.25">
      <c r="A12" s="1"/>
      <c r="B12" s="5" t="s">
        <v>81</v>
      </c>
      <c r="C12" s="20">
        <f>SUM(C13)</f>
        <v>3726.2999999999997</v>
      </c>
      <c r="D12" s="20">
        <f>SUM(D13)</f>
        <v>6400</v>
      </c>
      <c r="E12" s="20">
        <f>SUM(E13)</f>
        <v>7130</v>
      </c>
      <c r="F12" s="20">
        <f>SUM(F13)</f>
        <v>6445.8099999999995</v>
      </c>
      <c r="G12" s="25">
        <f>SUM(F12/C12*100)</f>
        <v>172.98150980865739</v>
      </c>
      <c r="H12" s="25">
        <f t="shared" si="0"/>
        <v>90.404067321178118</v>
      </c>
      <c r="I12" s="1"/>
      <c r="J12" s="1"/>
      <c r="K12" s="1"/>
      <c r="L12" s="1"/>
    </row>
    <row r="13" spans="1:12" ht="12" customHeight="1" x14ac:dyDescent="0.25">
      <c r="A13" s="1"/>
      <c r="B13" s="5" t="s">
        <v>82</v>
      </c>
      <c r="C13" s="20">
        <f>SUM(C14:C15)</f>
        <v>3726.2999999999997</v>
      </c>
      <c r="D13" s="20">
        <f>SUM(D14:D15)</f>
        <v>6400</v>
      </c>
      <c r="E13" s="20">
        <f>SUM(E14:E15)</f>
        <v>7130</v>
      </c>
      <c r="F13" s="20">
        <f>SUM(F14:F15)</f>
        <v>6445.8099999999995</v>
      </c>
      <c r="G13" s="25">
        <f>SUM(F13/C13*100)</f>
        <v>172.98150980865739</v>
      </c>
      <c r="H13" s="25">
        <f t="shared" si="0"/>
        <v>90.404067321178118</v>
      </c>
      <c r="I13" s="1"/>
      <c r="J13" s="1"/>
      <c r="K13" s="1"/>
      <c r="L13" s="1"/>
    </row>
    <row r="14" spans="1:12" ht="12" customHeight="1" x14ac:dyDescent="0.25">
      <c r="A14" s="1"/>
      <c r="B14" s="3" t="s">
        <v>83</v>
      </c>
      <c r="C14" s="9">
        <v>2538.6799999999998</v>
      </c>
      <c r="D14" s="9">
        <v>2270</v>
      </c>
      <c r="E14" s="9">
        <v>3000</v>
      </c>
      <c r="F14" s="9">
        <v>3031.94</v>
      </c>
      <c r="G14" s="17">
        <f>SUM(F14/C14*100)</f>
        <v>119.42978240660503</v>
      </c>
      <c r="H14" s="17">
        <f t="shared" si="0"/>
        <v>101.06466666666667</v>
      </c>
      <c r="I14" s="1"/>
      <c r="J14" s="1"/>
      <c r="K14" s="1"/>
      <c r="L14" s="1"/>
    </row>
    <row r="15" spans="1:12" ht="12" customHeight="1" x14ac:dyDescent="0.25">
      <c r="A15" s="1"/>
      <c r="B15" s="3" t="s">
        <v>84</v>
      </c>
      <c r="C15" s="9">
        <v>1187.6199999999999</v>
      </c>
      <c r="D15" s="9">
        <v>4130</v>
      </c>
      <c r="E15" s="9">
        <v>4130</v>
      </c>
      <c r="F15" s="9">
        <v>3413.87</v>
      </c>
      <c r="G15" s="17">
        <f>SUM(F15/C15*100)</f>
        <v>287.45474141560436</v>
      </c>
      <c r="H15" s="17">
        <f t="shared" si="0"/>
        <v>82.660290556900733</v>
      </c>
      <c r="I15" s="1"/>
      <c r="J15" s="1"/>
      <c r="K15" s="1"/>
      <c r="L15" s="1"/>
    </row>
    <row r="16" spans="1:12" ht="12" customHeight="1" x14ac:dyDescent="0.25">
      <c r="A16" s="1"/>
      <c r="B16" s="71" t="s">
        <v>85</v>
      </c>
      <c r="C16" s="73">
        <f>SUM(C18)</f>
        <v>0</v>
      </c>
      <c r="D16" s="73">
        <f>SUM(D18)</f>
        <v>0</v>
      </c>
      <c r="E16" s="73">
        <f>SUM(E18)</f>
        <v>0</v>
      </c>
      <c r="F16" s="73">
        <f>SUM(F18)</f>
        <v>0</v>
      </c>
      <c r="G16" s="75">
        <v>0</v>
      </c>
      <c r="H16" s="75">
        <v>0</v>
      </c>
      <c r="I16" s="1"/>
      <c r="J16" s="1"/>
      <c r="K16" s="1"/>
      <c r="L16" s="1"/>
    </row>
    <row r="17" spans="1:12" ht="12" customHeight="1" x14ac:dyDescent="0.25">
      <c r="A17" s="1"/>
      <c r="B17" s="72"/>
      <c r="C17" s="74"/>
      <c r="D17" s="74"/>
      <c r="E17" s="74"/>
      <c r="F17" s="74"/>
      <c r="G17" s="76"/>
      <c r="H17" s="76"/>
      <c r="I17" s="1"/>
      <c r="J17" s="1"/>
      <c r="K17" s="1"/>
      <c r="L17" s="1"/>
    </row>
    <row r="18" spans="1:12" ht="12" customHeight="1" x14ac:dyDescent="0.25">
      <c r="A18" s="1"/>
      <c r="B18" s="3" t="s">
        <v>86</v>
      </c>
      <c r="C18" s="9">
        <v>0</v>
      </c>
      <c r="D18" s="9">
        <v>0</v>
      </c>
      <c r="E18" s="9">
        <v>0</v>
      </c>
      <c r="F18" s="9">
        <v>0</v>
      </c>
      <c r="G18" s="17">
        <v>0</v>
      </c>
      <c r="H18" s="17">
        <v>0</v>
      </c>
      <c r="I18" s="1"/>
      <c r="J18" s="1"/>
      <c r="K18" s="1"/>
      <c r="L18" s="1"/>
    </row>
    <row r="19" spans="1:12" ht="12" customHeight="1" x14ac:dyDescent="0.25">
      <c r="A19" s="1"/>
      <c r="B19" s="8" t="s">
        <v>87</v>
      </c>
      <c r="C19" s="20">
        <f>SUM(C20)</f>
        <v>40026.819999999992</v>
      </c>
      <c r="D19" s="20">
        <f>SUM(D20)</f>
        <v>34640</v>
      </c>
      <c r="E19" s="20">
        <f>SUM(E20)</f>
        <v>34640</v>
      </c>
      <c r="F19" s="20">
        <f>SUM(F20)</f>
        <v>18357.13</v>
      </c>
      <c r="G19" s="25">
        <f>SUM(F19/C19*100)</f>
        <v>45.862074479061796</v>
      </c>
      <c r="H19" s="25">
        <f t="shared" ref="H19:H26" si="1">SUM(F19/E19*100)</f>
        <v>52.994024249422637</v>
      </c>
      <c r="I19" s="1"/>
      <c r="J19" s="1"/>
      <c r="K19" s="1"/>
      <c r="L19" s="1"/>
    </row>
    <row r="20" spans="1:12" ht="12" customHeight="1" x14ac:dyDescent="0.25">
      <c r="A20" s="1" t="s">
        <v>88</v>
      </c>
      <c r="B20" s="5" t="s">
        <v>89</v>
      </c>
      <c r="C20" s="20">
        <f>SUM(C27+C21)</f>
        <v>40026.819999999992</v>
      </c>
      <c r="D20" s="20">
        <f>SUM(D21+D27)</f>
        <v>34640</v>
      </c>
      <c r="E20" s="20">
        <f>SUM(E21+E27)</f>
        <v>34640</v>
      </c>
      <c r="F20" s="20">
        <f>SUM(F27+F21)</f>
        <v>18357.13</v>
      </c>
      <c r="G20" s="25">
        <f>SUM(F20/C20*100)</f>
        <v>45.862074479061796</v>
      </c>
      <c r="H20" s="25">
        <f t="shared" si="1"/>
        <v>52.994024249422637</v>
      </c>
      <c r="I20" s="1"/>
      <c r="J20" s="1"/>
      <c r="K20" s="1"/>
      <c r="L20" s="1"/>
    </row>
    <row r="21" spans="1:12" ht="12" customHeight="1" x14ac:dyDescent="0.25">
      <c r="A21" s="1"/>
      <c r="B21" s="5" t="s">
        <v>90</v>
      </c>
      <c r="C21" s="20">
        <f>SUM(C22:C26)</f>
        <v>39344.439999999995</v>
      </c>
      <c r="D21" s="20">
        <f>SUM(D22:D26)</f>
        <v>33500</v>
      </c>
      <c r="E21" s="20">
        <f>SUM(E22:E26)</f>
        <v>33500</v>
      </c>
      <c r="F21" s="20">
        <f>SUM(F22:F26)</f>
        <v>17279.09</v>
      </c>
      <c r="G21" s="25">
        <f>SUM(F21/C21*100)</f>
        <v>43.917488722675941</v>
      </c>
      <c r="H21" s="25">
        <f t="shared" si="1"/>
        <v>51.579373134328357</v>
      </c>
      <c r="I21" s="1"/>
      <c r="J21" s="1"/>
      <c r="K21" s="1"/>
      <c r="L21" s="1"/>
    </row>
    <row r="22" spans="1:12" ht="12" customHeight="1" x14ac:dyDescent="0.25">
      <c r="A22" s="1"/>
      <c r="B22" s="3" t="s">
        <v>91</v>
      </c>
      <c r="C22" s="9">
        <v>17445.14</v>
      </c>
      <c r="D22" s="9">
        <v>15090</v>
      </c>
      <c r="E22" s="9">
        <v>15090</v>
      </c>
      <c r="F22" s="9">
        <v>14753.33</v>
      </c>
      <c r="G22" s="17">
        <f>F22/C22*100</f>
        <v>84.569857278302152</v>
      </c>
      <c r="H22" s="17">
        <f t="shared" si="1"/>
        <v>97.768919814446647</v>
      </c>
      <c r="I22" s="1"/>
      <c r="J22" s="1"/>
      <c r="K22" s="1"/>
      <c r="L22" s="1"/>
    </row>
    <row r="23" spans="1:12" ht="12" customHeight="1" x14ac:dyDescent="0.25">
      <c r="A23" s="1"/>
      <c r="B23" s="23" t="s">
        <v>92</v>
      </c>
      <c r="C23" s="9">
        <v>2693.43</v>
      </c>
      <c r="D23" s="9">
        <v>0</v>
      </c>
      <c r="E23" s="9">
        <v>0</v>
      </c>
      <c r="F23" s="9">
        <v>1300.78</v>
      </c>
      <c r="G23" s="17">
        <f>SUM(F23/C23*100)</f>
        <v>48.294553784579513</v>
      </c>
      <c r="H23" s="17">
        <v>0</v>
      </c>
      <c r="I23" s="1"/>
      <c r="J23" s="1"/>
      <c r="K23" s="1"/>
      <c r="L23" s="1"/>
    </row>
    <row r="24" spans="1:12" ht="12" customHeight="1" x14ac:dyDescent="0.25">
      <c r="A24" s="1"/>
      <c r="B24" s="3" t="s">
        <v>229</v>
      </c>
      <c r="C24" s="9">
        <v>11341.35</v>
      </c>
      <c r="D24" s="9">
        <v>7960</v>
      </c>
      <c r="E24" s="9">
        <v>7960</v>
      </c>
      <c r="F24" s="9">
        <v>74.989999999999995</v>
      </c>
      <c r="G24" s="17">
        <f>SUM(F24/C24*100)</f>
        <v>0.66120876262526063</v>
      </c>
      <c r="H24" s="17">
        <f t="shared" si="1"/>
        <v>0.94208542713567833</v>
      </c>
      <c r="I24" s="1"/>
      <c r="J24" s="1"/>
      <c r="K24" s="1"/>
      <c r="L24" s="1"/>
    </row>
    <row r="25" spans="1:12" ht="12" customHeight="1" x14ac:dyDescent="0.25">
      <c r="A25" s="1"/>
      <c r="B25" s="14" t="s">
        <v>228</v>
      </c>
      <c r="C25" s="9">
        <v>920.76</v>
      </c>
      <c r="D25" s="9"/>
      <c r="E25" s="9"/>
      <c r="F25" s="9"/>
      <c r="G25" s="17"/>
      <c r="H25" s="17"/>
      <c r="I25" s="1"/>
      <c r="J25" s="1"/>
      <c r="K25" s="1"/>
      <c r="L25" s="1"/>
    </row>
    <row r="26" spans="1:12" ht="12" customHeight="1" x14ac:dyDescent="0.25">
      <c r="A26" s="1" t="s">
        <v>88</v>
      </c>
      <c r="B26" s="3" t="s">
        <v>93</v>
      </c>
      <c r="C26" s="9">
        <v>6943.76</v>
      </c>
      <c r="D26" s="9">
        <v>10450</v>
      </c>
      <c r="E26" s="9">
        <v>10450</v>
      </c>
      <c r="F26" s="9">
        <v>1149.99</v>
      </c>
      <c r="G26" s="17">
        <f>SUM(F26/C26*100)</f>
        <v>16.561488300286875</v>
      </c>
      <c r="H26" s="17">
        <f t="shared" si="1"/>
        <v>11.004688995215311</v>
      </c>
      <c r="I26" s="1"/>
      <c r="J26" s="1"/>
      <c r="K26" s="1"/>
      <c r="L26" s="1"/>
    </row>
    <row r="27" spans="1:12" ht="12" customHeight="1" x14ac:dyDescent="0.25">
      <c r="A27" s="1"/>
      <c r="B27" s="5" t="s">
        <v>94</v>
      </c>
      <c r="C27" s="20">
        <f>SUM(C28)</f>
        <v>682.38</v>
      </c>
      <c r="D27" s="20">
        <f>SUM(D28)</f>
        <v>1140</v>
      </c>
      <c r="E27" s="20">
        <f>SUM(E28)</f>
        <v>1140</v>
      </c>
      <c r="F27" s="20">
        <f>SUM(F28)</f>
        <v>1078.04</v>
      </c>
      <c r="G27" s="25">
        <f>SUM(F27/C27*100)</f>
        <v>157.98235587209473</v>
      </c>
      <c r="H27" s="25">
        <f>SUM(F27/E27*100)</f>
        <v>94.564912280701748</v>
      </c>
      <c r="I27" s="1"/>
      <c r="J27" s="1"/>
      <c r="K27" s="1"/>
      <c r="L27" s="1"/>
    </row>
    <row r="28" spans="1:12" ht="12" customHeight="1" x14ac:dyDescent="0.25">
      <c r="A28" s="1"/>
      <c r="B28" s="3" t="s">
        <v>95</v>
      </c>
      <c r="C28" s="9">
        <v>682.38</v>
      </c>
      <c r="D28" s="9">
        <v>1140</v>
      </c>
      <c r="E28" s="9">
        <v>1140</v>
      </c>
      <c r="F28" s="9">
        <v>1078.04</v>
      </c>
      <c r="G28" s="17">
        <f>SUM(F28/C28*100)</f>
        <v>157.98235587209473</v>
      </c>
      <c r="H28" s="17">
        <f>SUM(F28/E28*100)</f>
        <v>94.564912280701748</v>
      </c>
      <c r="I28" s="1"/>
      <c r="J28" s="1"/>
      <c r="K28" s="1"/>
      <c r="L28" s="1"/>
    </row>
    <row r="29" spans="1:12" ht="12" customHeight="1" x14ac:dyDescent="0.25">
      <c r="A29" s="1"/>
      <c r="B29" s="5" t="s">
        <v>99</v>
      </c>
      <c r="C29" s="20">
        <f>List3!C8+'List3 (2)'!C19</f>
        <v>882442.88799999992</v>
      </c>
      <c r="D29" s="20">
        <f>List3!D8+'List3 (2)'!D19</f>
        <v>1031920</v>
      </c>
      <c r="E29" s="20">
        <f>List3!E8+'List3 (2)'!E19</f>
        <v>1067260</v>
      </c>
      <c r="F29" s="20">
        <f>List3!F8+'List3 (2)'!F19</f>
        <v>1014775.07</v>
      </c>
      <c r="G29" s="25">
        <f>SUM(F29/C29*100)</f>
        <v>114.99611859300293</v>
      </c>
      <c r="H29" s="25">
        <f>SUM(F29/E29*100)</f>
        <v>95.082273297977991</v>
      </c>
      <c r="I29" s="1"/>
      <c r="J29" s="1"/>
      <c r="K29" s="1"/>
      <c r="L29" s="1"/>
    </row>
    <row r="30" spans="1:12" ht="12" customHeight="1" x14ac:dyDescent="0.25">
      <c r="A30" s="1"/>
      <c r="B30" s="3"/>
      <c r="C30" s="9"/>
      <c r="D30" s="9"/>
      <c r="E30" s="9"/>
      <c r="F30" s="9"/>
      <c r="G30" s="9"/>
      <c r="H30" s="9"/>
      <c r="I30" s="1"/>
      <c r="J30" s="1"/>
      <c r="K30" s="1"/>
      <c r="L30" s="1"/>
    </row>
    <row r="31" spans="1:12" ht="12" customHeight="1" x14ac:dyDescent="0.25">
      <c r="A31" s="1"/>
      <c r="B31" s="3"/>
      <c r="C31" s="9"/>
      <c r="D31" s="9"/>
      <c r="E31" s="9"/>
      <c r="F31" s="9"/>
      <c r="G31" s="9"/>
      <c r="H31" s="9"/>
      <c r="I31" s="1"/>
      <c r="J31" s="1"/>
      <c r="K31" s="1"/>
      <c r="L31" s="1"/>
    </row>
    <row r="32" spans="1:12" ht="12" customHeight="1" x14ac:dyDescent="0.25">
      <c r="A32" s="1"/>
      <c r="B32" s="3"/>
      <c r="C32" s="9"/>
      <c r="D32" s="9"/>
      <c r="E32" s="9"/>
      <c r="F32" s="9"/>
      <c r="G32" s="9"/>
      <c r="H32" s="9"/>
      <c r="I32" s="1"/>
      <c r="J32" s="1"/>
      <c r="K32" s="1"/>
      <c r="L32" s="1"/>
    </row>
    <row r="33" spans="1:12" ht="12" customHeight="1" x14ac:dyDescent="0.25">
      <c r="A33" s="1"/>
      <c r="B33" s="3"/>
      <c r="C33" s="9"/>
      <c r="D33" s="9"/>
      <c r="E33" s="9"/>
      <c r="F33" s="9"/>
      <c r="G33" s="9"/>
      <c r="H33" s="9"/>
      <c r="I33" s="1"/>
      <c r="J33" s="1"/>
      <c r="K33" s="1"/>
      <c r="L33" s="1"/>
    </row>
    <row r="34" spans="1:12" ht="12" customHeight="1" x14ac:dyDescent="0.25">
      <c r="A34" s="1"/>
      <c r="B34" s="3"/>
      <c r="C34" s="9"/>
      <c r="D34" s="9"/>
      <c r="E34" s="9"/>
      <c r="F34" s="9"/>
      <c r="G34" s="9"/>
      <c r="H34" s="9"/>
      <c r="I34" s="1"/>
      <c r="J34" s="1"/>
      <c r="K34" s="1"/>
      <c r="L34" s="1"/>
    </row>
    <row r="35" spans="1:12" ht="12" customHeight="1" x14ac:dyDescent="0.25">
      <c r="A35" s="1"/>
      <c r="B35" s="3"/>
      <c r="C35" s="9"/>
      <c r="D35" s="9"/>
      <c r="E35" s="9"/>
      <c r="F35" s="9"/>
      <c r="G35" s="9"/>
      <c r="H35" s="9"/>
      <c r="I35" s="1"/>
      <c r="J35" s="1"/>
      <c r="K35" s="1"/>
      <c r="L35" s="1"/>
    </row>
    <row r="36" spans="1:12" ht="12" customHeight="1" x14ac:dyDescent="0.25">
      <c r="A36" s="1"/>
      <c r="B36" s="3"/>
      <c r="C36" s="9"/>
      <c r="D36" s="9"/>
      <c r="E36" s="9"/>
      <c r="F36" s="9"/>
      <c r="G36" s="9"/>
      <c r="H36" s="9"/>
      <c r="I36" s="1"/>
      <c r="J36" s="1"/>
      <c r="K36" s="1"/>
      <c r="L36" s="1"/>
    </row>
    <row r="37" spans="1:12" ht="12" customHeight="1" x14ac:dyDescent="0.25">
      <c r="A37" s="1"/>
      <c r="B37" s="3"/>
      <c r="C37" s="9"/>
      <c r="D37" s="9"/>
      <c r="E37" s="9"/>
      <c r="F37" s="9"/>
      <c r="G37" s="9"/>
      <c r="H37" s="9"/>
      <c r="I37" s="1"/>
      <c r="J37" s="1"/>
      <c r="K37" s="1"/>
      <c r="L37" s="1"/>
    </row>
    <row r="38" spans="1:12" ht="12" customHeight="1" x14ac:dyDescent="0.25">
      <c r="A38" s="1"/>
      <c r="B38" s="3"/>
      <c r="C38" s="22" t="s">
        <v>88</v>
      </c>
      <c r="D38" s="9"/>
      <c r="E38" s="9"/>
      <c r="F38" s="9"/>
      <c r="G38" s="9"/>
      <c r="H38" s="9"/>
      <c r="I38" s="1"/>
      <c r="J38" s="1"/>
      <c r="K38" s="1"/>
      <c r="L38" s="1"/>
    </row>
    <row r="39" spans="1:12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" customHeight="1" x14ac:dyDescent="0.25">
      <c r="A40" s="1"/>
      <c r="B40" s="1" t="s">
        <v>236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8">
    <mergeCell ref="B5:I5"/>
    <mergeCell ref="B16:B17"/>
    <mergeCell ref="C16:C17"/>
    <mergeCell ref="D16:D17"/>
    <mergeCell ref="E16:E17"/>
    <mergeCell ref="F16:F17"/>
    <mergeCell ref="G16:G17"/>
    <mergeCell ref="H16:H1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topLeftCell="A19" workbookViewId="0">
      <selection activeCell="H37" sqref="H37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77" t="s">
        <v>223</v>
      </c>
      <c r="D6" s="77"/>
      <c r="E6" s="77"/>
      <c r="F6" s="77"/>
      <c r="G6" s="77"/>
      <c r="H6" s="26"/>
      <c r="I6" s="26"/>
      <c r="J6" s="26"/>
      <c r="K6" s="26"/>
    </row>
    <row r="8" spans="1:11" ht="15" customHeight="1" x14ac:dyDescent="0.25">
      <c r="B8" s="24" t="s">
        <v>100</v>
      </c>
      <c r="C8" s="12" t="s">
        <v>101</v>
      </c>
      <c r="D8" s="12" t="s">
        <v>102</v>
      </c>
      <c r="E8" s="12" t="s">
        <v>200</v>
      </c>
      <c r="F8" s="12" t="s">
        <v>201</v>
      </c>
      <c r="G8" s="12" t="s">
        <v>103</v>
      </c>
      <c r="H8" s="3" t="s">
        <v>21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28">
        <v>1</v>
      </c>
      <c r="C10" s="5" t="s">
        <v>104</v>
      </c>
      <c r="D10" s="9"/>
      <c r="E10" s="9"/>
      <c r="F10" s="9"/>
      <c r="G10" s="3"/>
      <c r="H10" s="3"/>
    </row>
    <row r="11" spans="1:11" x14ac:dyDescent="0.25">
      <c r="B11" s="12">
        <v>12</v>
      </c>
      <c r="C11" s="3" t="s">
        <v>105</v>
      </c>
      <c r="D11" s="9">
        <v>184359.17</v>
      </c>
      <c r="E11" s="9">
        <v>173570</v>
      </c>
      <c r="F11" s="57">
        <v>166672.06</v>
      </c>
      <c r="G11" s="17">
        <f>SUM(F11/D11*100)</f>
        <v>90.406167482745772</v>
      </c>
      <c r="H11" s="17">
        <f>SUM(F11/E11*100)</f>
        <v>96.025845480209711</v>
      </c>
    </row>
    <row r="12" spans="1:11" x14ac:dyDescent="0.25">
      <c r="B12" s="12">
        <v>12</v>
      </c>
      <c r="C12" s="3" t="s">
        <v>106</v>
      </c>
      <c r="D12" s="9">
        <v>187087.31</v>
      </c>
      <c r="E12" s="9">
        <v>173570</v>
      </c>
      <c r="F12" s="57">
        <v>166364.69</v>
      </c>
      <c r="G12" s="17">
        <f>SUM(F12/D12* 100)</f>
        <v>88.923556600391549</v>
      </c>
      <c r="H12" s="17">
        <f>SUM(F12/E12*100)</f>
        <v>95.848758425995271</v>
      </c>
    </row>
    <row r="13" spans="1:11" x14ac:dyDescent="0.25">
      <c r="B13" s="12">
        <v>912</v>
      </c>
      <c r="C13" s="3" t="s">
        <v>108</v>
      </c>
      <c r="D13" s="9">
        <v>2226.59</v>
      </c>
      <c r="E13" s="9">
        <v>0</v>
      </c>
      <c r="F13" s="9">
        <v>2714.89</v>
      </c>
      <c r="G13" s="17">
        <f>SUM(F13/D13*100)</f>
        <v>121.93039580704124</v>
      </c>
      <c r="H13" s="17">
        <v>0</v>
      </c>
    </row>
    <row r="14" spans="1:11" x14ac:dyDescent="0.25">
      <c r="B14" s="12">
        <v>11</v>
      </c>
      <c r="C14" s="3" t="s">
        <v>105</v>
      </c>
      <c r="D14" s="9">
        <v>5330.72</v>
      </c>
      <c r="E14" s="9">
        <v>17950</v>
      </c>
      <c r="F14" s="57">
        <v>33127.599999999999</v>
      </c>
      <c r="G14" s="17">
        <f>SUM(F14/D14*100)</f>
        <v>621.44700903442686</v>
      </c>
      <c r="H14" s="17">
        <f>SUM(F14/E14*100)</f>
        <v>184.55487465181056</v>
      </c>
    </row>
    <row r="15" spans="1:11" x14ac:dyDescent="0.25">
      <c r="B15" s="12">
        <v>11</v>
      </c>
      <c r="C15" s="3" t="s">
        <v>106</v>
      </c>
      <c r="D15" s="9">
        <v>15585.03</v>
      </c>
      <c r="E15" s="9">
        <v>17950</v>
      </c>
      <c r="F15" s="57">
        <v>17067.259999999998</v>
      </c>
      <c r="G15" s="17">
        <f>SUM(F15/D15*100)</f>
        <v>109.51060087789371</v>
      </c>
      <c r="H15" s="17">
        <f>SUM(F15/E15*100)</f>
        <v>95.082228412256256</v>
      </c>
    </row>
    <row r="16" spans="1:11" x14ac:dyDescent="0.25">
      <c r="B16" s="12">
        <v>911</v>
      </c>
      <c r="C16" s="3" t="s">
        <v>108</v>
      </c>
      <c r="D16" s="9">
        <v>3566.2</v>
      </c>
      <c r="E16" s="9">
        <v>0</v>
      </c>
      <c r="F16" s="9">
        <v>16060.34</v>
      </c>
      <c r="G16" s="17">
        <f>SUM(F16/D16*100)</f>
        <v>450.34883068812741</v>
      </c>
      <c r="H16" s="17">
        <v>0</v>
      </c>
    </row>
    <row r="17" spans="2:8" x14ac:dyDescent="0.25">
      <c r="B17" s="28">
        <v>3</v>
      </c>
      <c r="C17" s="5" t="s">
        <v>107</v>
      </c>
      <c r="D17" s="20"/>
      <c r="E17" s="20"/>
      <c r="F17" s="20"/>
      <c r="G17" s="25"/>
      <c r="H17" s="25"/>
    </row>
    <row r="18" spans="2:8" x14ac:dyDescent="0.25">
      <c r="B18" s="12">
        <v>31</v>
      </c>
      <c r="C18" s="3" t="s">
        <v>109</v>
      </c>
      <c r="D18" s="9">
        <v>750.5</v>
      </c>
      <c r="E18" s="9">
        <v>800</v>
      </c>
      <c r="F18" s="9">
        <v>14874.68</v>
      </c>
      <c r="G18" s="17">
        <f>SUM(F18/D18*100)</f>
        <v>1981.9693537641574</v>
      </c>
      <c r="H18" s="17">
        <f>F18/E18*100</f>
        <v>1859.335</v>
      </c>
    </row>
    <row r="19" spans="2:8" x14ac:dyDescent="0.25">
      <c r="B19" s="12">
        <v>31</v>
      </c>
      <c r="C19" s="3" t="s">
        <v>106</v>
      </c>
      <c r="D19" s="9">
        <v>473.48</v>
      </c>
      <c r="E19" s="9">
        <v>800</v>
      </c>
      <c r="F19" s="9">
        <v>14602.64</v>
      </c>
      <c r="G19" s="17">
        <f>F19/D19*100</f>
        <v>3084.1091492776882</v>
      </c>
      <c r="H19" s="17">
        <f>F19/E19*100</f>
        <v>1825.33</v>
      </c>
    </row>
    <row r="20" spans="2:8" x14ac:dyDescent="0.25">
      <c r="B20" s="12">
        <v>931</v>
      </c>
      <c r="C20" s="3" t="s">
        <v>110</v>
      </c>
      <c r="D20" s="9">
        <v>15847.19</v>
      </c>
      <c r="E20" s="9">
        <v>16124.22</v>
      </c>
      <c r="F20" s="9">
        <v>16124.22</v>
      </c>
      <c r="G20" s="17">
        <f>SUM(F20/D20*100)</f>
        <v>101.74813326526657</v>
      </c>
      <c r="H20" s="17">
        <f>SUM(F20/E20*100)</f>
        <v>100</v>
      </c>
    </row>
    <row r="21" spans="2:8" x14ac:dyDescent="0.25">
      <c r="B21" s="28">
        <v>4</v>
      </c>
      <c r="C21" s="5" t="s">
        <v>111</v>
      </c>
      <c r="D21" s="20"/>
      <c r="E21" s="20"/>
      <c r="F21" s="20"/>
      <c r="G21" s="25"/>
      <c r="H21" s="25"/>
    </row>
    <row r="22" spans="2:8" x14ac:dyDescent="0.25">
      <c r="B22" s="12">
        <v>43</v>
      </c>
      <c r="C22" s="3" t="s">
        <v>105</v>
      </c>
      <c r="D22" s="9">
        <v>146091.4</v>
      </c>
      <c r="E22" s="9">
        <v>150000</v>
      </c>
      <c r="F22" s="9">
        <v>147162.51</v>
      </c>
      <c r="G22" s="17">
        <f>SUM(F22/D22*100)</f>
        <v>100.73317799678831</v>
      </c>
      <c r="H22" s="17">
        <f>SUM(F22/E22*100)</f>
        <v>98.108339999999998</v>
      </c>
    </row>
    <row r="23" spans="2:8" x14ac:dyDescent="0.25">
      <c r="B23" s="12">
        <v>43</v>
      </c>
      <c r="C23" s="3" t="s">
        <v>106</v>
      </c>
      <c r="D23" s="9">
        <v>141692.49</v>
      </c>
      <c r="E23" s="9">
        <v>228200</v>
      </c>
      <c r="F23" s="9">
        <v>159695.37</v>
      </c>
      <c r="G23" s="17">
        <f>SUM(F23/D23*100)</f>
        <v>112.70559928758399</v>
      </c>
      <c r="H23" s="17">
        <f>SUM(F23/E23*100)</f>
        <v>69.980442594215603</v>
      </c>
    </row>
    <row r="24" spans="2:8" x14ac:dyDescent="0.25">
      <c r="B24" s="12">
        <v>943</v>
      </c>
      <c r="C24" s="3" t="s">
        <v>110</v>
      </c>
      <c r="D24" s="9">
        <v>68771.070000000007</v>
      </c>
      <c r="E24" s="9">
        <v>62075.78</v>
      </c>
      <c r="F24" s="9">
        <v>77300.75</v>
      </c>
      <c r="G24" s="17">
        <f>SUM(F24/D24*100)</f>
        <v>112.4030060896246</v>
      </c>
      <c r="H24" s="17">
        <f>SUM(F24/E24*100)</f>
        <v>124.52642560431781</v>
      </c>
    </row>
    <row r="25" spans="2:8" x14ac:dyDescent="0.25">
      <c r="B25" s="28">
        <v>5</v>
      </c>
      <c r="C25" s="5" t="s">
        <v>112</v>
      </c>
      <c r="D25" s="20"/>
      <c r="E25" s="20"/>
      <c r="F25" s="20"/>
      <c r="G25" s="25"/>
      <c r="H25" s="25"/>
    </row>
    <row r="26" spans="2:8" x14ac:dyDescent="0.25">
      <c r="B26" s="30">
        <v>52</v>
      </c>
      <c r="C26" s="3" t="s">
        <v>105</v>
      </c>
      <c r="D26" s="9">
        <v>534595.44999999995</v>
      </c>
      <c r="E26" s="9">
        <v>609300</v>
      </c>
      <c r="F26" s="9">
        <v>649285.06000000006</v>
      </c>
      <c r="G26" s="17">
        <f>SUM(F26/D26*100)</f>
        <v>121.45353276014603</v>
      </c>
      <c r="H26" s="17">
        <f>SUM(F26/E26*100)</f>
        <v>106.56245855900215</v>
      </c>
    </row>
    <row r="27" spans="2:8" x14ac:dyDescent="0.25">
      <c r="B27" s="12">
        <v>52</v>
      </c>
      <c r="C27" s="3" t="s">
        <v>106</v>
      </c>
      <c r="D27" s="9">
        <v>534595.44999999995</v>
      </c>
      <c r="E27" s="9">
        <v>609300</v>
      </c>
      <c r="F27" s="9">
        <v>649047.27</v>
      </c>
      <c r="G27" s="17">
        <f>SUM(F27/D27*100)</f>
        <v>121.4090523965365</v>
      </c>
      <c r="H27" s="17">
        <f>SUM(F27/E27*100)</f>
        <v>106.52343180699164</v>
      </c>
    </row>
    <row r="28" spans="2:8" x14ac:dyDescent="0.25">
      <c r="B28" s="12">
        <v>56</v>
      </c>
      <c r="C28" s="41" t="s">
        <v>105</v>
      </c>
      <c r="D28" s="9">
        <v>7927.24</v>
      </c>
      <c r="E28" s="9">
        <v>1900</v>
      </c>
      <c r="F28" s="9">
        <v>22856.99</v>
      </c>
      <c r="G28" s="17">
        <f>SUM(F28/D28*100)</f>
        <v>288.33477982248553</v>
      </c>
      <c r="H28" s="17">
        <f>SUM(F28/E28*100)</f>
        <v>1202.9994736842107</v>
      </c>
    </row>
    <row r="29" spans="2:8" x14ac:dyDescent="0.25">
      <c r="B29" s="12">
        <v>56</v>
      </c>
      <c r="C29" s="41" t="s">
        <v>106</v>
      </c>
      <c r="D29" s="9">
        <v>2266.0300000000002</v>
      </c>
      <c r="E29" s="9">
        <v>1900</v>
      </c>
      <c r="F29" s="9">
        <v>7902.33</v>
      </c>
      <c r="G29" s="17">
        <f>SUM(F29/D29*100)</f>
        <v>348.73015802968183</v>
      </c>
      <c r="H29" s="17">
        <f>SUM(F29/E29*100)</f>
        <v>415.91210526315791</v>
      </c>
    </row>
    <row r="30" spans="2:8" x14ac:dyDescent="0.25">
      <c r="B30" s="12">
        <v>956</v>
      </c>
      <c r="C30" s="41" t="s">
        <v>110</v>
      </c>
      <c r="D30" s="9"/>
      <c r="E30" s="9"/>
      <c r="F30" s="9">
        <v>5661.21</v>
      </c>
      <c r="G30" s="17">
        <v>0</v>
      </c>
      <c r="H30" s="17">
        <v>0</v>
      </c>
    </row>
    <row r="31" spans="2:8" x14ac:dyDescent="0.25">
      <c r="B31" s="28">
        <v>6</v>
      </c>
      <c r="C31" s="56" t="s">
        <v>230</v>
      </c>
      <c r="D31" s="9"/>
      <c r="E31" s="9"/>
      <c r="F31" s="9"/>
      <c r="G31" s="17"/>
      <c r="H31" s="17"/>
    </row>
    <row r="32" spans="2:8" x14ac:dyDescent="0.25">
      <c r="B32" s="12">
        <v>61</v>
      </c>
      <c r="C32" s="41" t="s">
        <v>105</v>
      </c>
      <c r="D32" s="9">
        <v>546.6</v>
      </c>
      <c r="E32" s="9"/>
      <c r="F32" s="9"/>
      <c r="G32" s="17">
        <v>0</v>
      </c>
      <c r="H32" s="17">
        <v>0</v>
      </c>
    </row>
    <row r="33" spans="2:8" x14ac:dyDescent="0.25">
      <c r="B33" s="12">
        <v>61</v>
      </c>
      <c r="C33" s="41" t="s">
        <v>106</v>
      </c>
      <c r="D33" s="9">
        <v>546.6</v>
      </c>
      <c r="E33" s="9"/>
      <c r="F33" s="9"/>
      <c r="G33" s="17">
        <v>0</v>
      </c>
      <c r="H33" s="17">
        <v>0</v>
      </c>
    </row>
    <row r="34" spans="2:8" x14ac:dyDescent="0.25">
      <c r="B34" s="28">
        <v>7</v>
      </c>
      <c r="C34" s="31" t="s">
        <v>113</v>
      </c>
      <c r="D34" s="20"/>
      <c r="E34" s="20"/>
      <c r="F34" s="20"/>
      <c r="G34" s="25"/>
      <c r="H34" s="25"/>
    </row>
    <row r="35" spans="2:8" x14ac:dyDescent="0.25">
      <c r="B35" s="12">
        <v>71</v>
      </c>
      <c r="C35" s="29" t="s">
        <v>105</v>
      </c>
      <c r="D35" s="9">
        <v>196.51</v>
      </c>
      <c r="E35" s="9">
        <v>200</v>
      </c>
      <c r="F35" s="9">
        <v>95.51</v>
      </c>
      <c r="G35" s="17">
        <f>SUM(F35/D35*100)</f>
        <v>48.603124522925043</v>
      </c>
      <c r="H35" s="17">
        <f>SUM(G35/E35*100)</f>
        <v>24.301562261462522</v>
      </c>
    </row>
    <row r="36" spans="2:8" x14ac:dyDescent="0.25">
      <c r="B36" s="12">
        <v>71</v>
      </c>
      <c r="C36" s="32" t="s">
        <v>106</v>
      </c>
      <c r="D36" s="9">
        <v>196.51</v>
      </c>
      <c r="E36" s="9">
        <v>200</v>
      </c>
      <c r="F36" s="9">
        <v>95.51</v>
      </c>
      <c r="G36" s="17">
        <f>SUM(F36/D36*100)</f>
        <v>48.603124522925043</v>
      </c>
      <c r="H36" s="17">
        <f>SUM(G36/E36*100)</f>
        <v>24.301562261462522</v>
      </c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mergeCells count="1">
    <mergeCell ref="C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topLeftCell="A7" workbookViewId="0">
      <selection activeCell="F13" sqref="F13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77" t="s">
        <v>223</v>
      </c>
      <c r="D6" s="77"/>
      <c r="E6" s="77"/>
      <c r="F6" s="77"/>
      <c r="G6" s="77"/>
      <c r="H6" s="26"/>
      <c r="I6" s="26"/>
      <c r="J6" s="26"/>
      <c r="K6" s="26"/>
    </row>
    <row r="8" spans="1:11" ht="15" customHeight="1" x14ac:dyDescent="0.25">
      <c r="B8" s="24" t="s">
        <v>100</v>
      </c>
      <c r="C8" s="12" t="s">
        <v>101</v>
      </c>
      <c r="D8" s="12" t="s">
        <v>102</v>
      </c>
      <c r="E8" s="12" t="s">
        <v>200</v>
      </c>
      <c r="F8" s="12" t="s">
        <v>201</v>
      </c>
      <c r="G8" s="12" t="s">
        <v>103</v>
      </c>
      <c r="H8" s="3" t="s">
        <v>21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78" t="s">
        <v>114</v>
      </c>
      <c r="C10" s="79"/>
      <c r="D10" s="9">
        <f>SUM(List4!D11+List4!D14+List4!D18+List4!D22+List4!D26+List4!D28+List4!D32+List4!D35)</f>
        <v>879797.59</v>
      </c>
      <c r="E10" s="9">
        <f>SUM(List4!E11+List4!E14+List4!E22+List4!E26+List4!E35)</f>
        <v>951020</v>
      </c>
      <c r="F10" s="9">
        <f>SUM(List4!F11+List4!F14+List4!F18+List4!F22+List4!F26+List4!F28+List4!F35)</f>
        <v>1034074.41</v>
      </c>
      <c r="G10" s="17">
        <f t="shared" ref="G10:G16" si="0">SUM(F10/D10*100)</f>
        <v>117.53549018019021</v>
      </c>
      <c r="H10" s="17">
        <f>SUM(F10/E10*100)</f>
        <v>108.73319278248617</v>
      </c>
    </row>
    <row r="11" spans="1:11" x14ac:dyDescent="0.25">
      <c r="B11" s="78" t="s">
        <v>115</v>
      </c>
      <c r="C11" s="79"/>
      <c r="D11" s="9">
        <f>SUM(List4!D20+List4!D24+List4!D30)</f>
        <v>84618.260000000009</v>
      </c>
      <c r="E11" s="9">
        <f>SUM(List4!E20+List4!E24)</f>
        <v>78200</v>
      </c>
      <c r="F11" s="9">
        <f>SUM(List4!F20+List4!F24+List4!F30)</f>
        <v>99086.180000000008</v>
      </c>
      <c r="G11" s="17">
        <f t="shared" si="0"/>
        <v>117.09786989238494</v>
      </c>
      <c r="H11" s="17">
        <f>SUM(F11/E11*100)</f>
        <v>126.70867007672635</v>
      </c>
    </row>
    <row r="12" spans="1:11" x14ac:dyDescent="0.25">
      <c r="B12" s="78" t="s">
        <v>116</v>
      </c>
      <c r="C12" s="79"/>
      <c r="D12" s="9">
        <f>SUM(D10:D11)</f>
        <v>964415.85</v>
      </c>
      <c r="E12" s="9">
        <f>SUM(E10:E11)</f>
        <v>1029220</v>
      </c>
      <c r="F12" s="9">
        <f>SUM(F10:F11)</f>
        <v>1133160.5900000001</v>
      </c>
      <c r="G12" s="17">
        <f t="shared" si="0"/>
        <v>117.49709318858666</v>
      </c>
      <c r="H12" s="17">
        <f>SUM(F12/E12*100)</f>
        <v>110.09896717902879</v>
      </c>
    </row>
    <row r="13" spans="1:11" x14ac:dyDescent="0.25">
      <c r="B13" s="78" t="s">
        <v>117</v>
      </c>
      <c r="C13" s="79"/>
      <c r="D13" s="9">
        <f>SUM(List4!D12+List4!D15+List4!D19+List4!D23+ List4!D27 List4!D27+List4!D29+List4!D33+List4!D36)</f>
        <v>882442.9</v>
      </c>
      <c r="E13" s="9">
        <f>SUM(List4!E12+List4!E15+List4!E23+List4!E27+List4!E36 )</f>
        <v>1029220</v>
      </c>
      <c r="F13" s="9">
        <f>SUM(List4!F12+List4!F15+List4!F19+List4!F23+List4!F27+List4!F29+List4!F36)</f>
        <v>1014775.07</v>
      </c>
      <c r="G13" s="17">
        <f t="shared" si="0"/>
        <v>114.99611702921516</v>
      </c>
      <c r="H13" s="17">
        <f>SUM(F13/E13*100)</f>
        <v>98.596516779697239</v>
      </c>
    </row>
    <row r="14" spans="1:11" x14ac:dyDescent="0.25">
      <c r="B14" s="78" t="s">
        <v>108</v>
      </c>
      <c r="C14" s="80"/>
      <c r="D14" s="9">
        <f>SUM(List4!D13+List4!D16)</f>
        <v>5792.79</v>
      </c>
      <c r="E14" s="9">
        <v>0</v>
      </c>
      <c r="F14" s="9">
        <f>SUM(List4!F13+List4!F16)</f>
        <v>18775.23</v>
      </c>
      <c r="G14" s="17">
        <f t="shared" si="0"/>
        <v>324.11376901285911</v>
      </c>
      <c r="H14" s="17">
        <v>0</v>
      </c>
    </row>
    <row r="15" spans="1:11" x14ac:dyDescent="0.25">
      <c r="B15" s="78" t="s">
        <v>118</v>
      </c>
      <c r="C15" s="79"/>
      <c r="D15" s="9">
        <f>SUM(D13:D14)</f>
        <v>888235.69000000006</v>
      </c>
      <c r="E15" s="9">
        <f>SUM(E13:E14)</f>
        <v>1029220</v>
      </c>
      <c r="F15" s="9">
        <f>SUM(F13:F14)</f>
        <v>1033550.2999999999</v>
      </c>
      <c r="G15" s="17">
        <f t="shared" si="0"/>
        <v>116.35991568859384</v>
      </c>
      <c r="H15" s="17">
        <f>SUM(F15/E15*100)</f>
        <v>100.42073609140903</v>
      </c>
    </row>
    <row r="16" spans="1:11" x14ac:dyDescent="0.25">
      <c r="B16" s="78" t="s">
        <v>119</v>
      </c>
      <c r="C16" s="79"/>
      <c r="D16" s="20">
        <f>SUM(D12-D15)</f>
        <v>76180.159999999916</v>
      </c>
      <c r="E16" s="20">
        <f>SUM(E12-E15)</f>
        <v>0</v>
      </c>
      <c r="F16" s="20">
        <f>SUM(F12-F15)</f>
        <v>99610.290000000154</v>
      </c>
      <c r="G16" s="25">
        <f t="shared" si="0"/>
        <v>130.75621001583647</v>
      </c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D18" s="1"/>
      <c r="E18" s="1"/>
      <c r="F18" s="1"/>
      <c r="G18" s="1"/>
      <c r="H18" s="1"/>
    </row>
    <row r="19" spans="2:8" x14ac:dyDescent="0.25">
      <c r="C19" s="33"/>
      <c r="D19" s="26" t="s">
        <v>224</v>
      </c>
      <c r="E19" s="33"/>
      <c r="F19" s="33"/>
      <c r="G19" s="33"/>
      <c r="H19" s="33"/>
    </row>
    <row r="21" spans="2:8" x14ac:dyDescent="0.25">
      <c r="B21" s="34" t="s">
        <v>120</v>
      </c>
      <c r="C21" s="35" t="s">
        <v>121</v>
      </c>
      <c r="D21" s="35" t="s">
        <v>202</v>
      </c>
      <c r="E21" s="35" t="s">
        <v>200</v>
      </c>
      <c r="F21" s="35" t="s">
        <v>203</v>
      </c>
      <c r="G21" s="36" t="s">
        <v>103</v>
      </c>
      <c r="H21" s="36" t="s">
        <v>122</v>
      </c>
    </row>
    <row r="22" spans="2:8" ht="8.1" customHeight="1" x14ac:dyDescent="0.25">
      <c r="B22" s="12">
        <v>1</v>
      </c>
      <c r="C22" s="38">
        <v>2</v>
      </c>
      <c r="D22" s="38">
        <v>3</v>
      </c>
      <c r="E22" s="38">
        <v>4</v>
      </c>
      <c r="F22" s="38">
        <v>5</v>
      </c>
      <c r="G22" s="38">
        <v>6</v>
      </c>
      <c r="H22" s="38">
        <v>7</v>
      </c>
    </row>
    <row r="23" spans="2:8" x14ac:dyDescent="0.25">
      <c r="B23" s="37" t="s">
        <v>123</v>
      </c>
      <c r="C23" s="36" t="s">
        <v>124</v>
      </c>
      <c r="D23" s="39">
        <v>882442.9</v>
      </c>
      <c r="E23" s="39">
        <v>1031920</v>
      </c>
      <c r="F23" s="39">
        <v>1014775.07</v>
      </c>
      <c r="G23" s="40">
        <f>SUM(F23/D23*100)</f>
        <v>114.99611702921516</v>
      </c>
      <c r="H23" s="40">
        <f>SUM(F23/E23*100)</f>
        <v>98.338540778354911</v>
      </c>
    </row>
    <row r="24" spans="2:8" x14ac:dyDescent="0.25">
      <c r="B24" s="37" t="s">
        <v>125</v>
      </c>
      <c r="C24" s="36" t="s">
        <v>126</v>
      </c>
      <c r="D24" s="39">
        <v>882442.9</v>
      </c>
      <c r="E24" s="39">
        <v>1031920</v>
      </c>
      <c r="F24" s="39">
        <v>1014775.07</v>
      </c>
      <c r="G24" s="40">
        <f>SUM(F24/D24*100)</f>
        <v>114.99611702921516</v>
      </c>
      <c r="H24" s="40">
        <f>SUM(F24/E24*100)</f>
        <v>98.338540778354911</v>
      </c>
    </row>
    <row r="29" spans="2:8" x14ac:dyDescent="0.25">
      <c r="B29" s="1" t="s">
        <v>234</v>
      </c>
      <c r="C29" s="1"/>
    </row>
  </sheetData>
  <mergeCells count="8">
    <mergeCell ref="B15:C15"/>
    <mergeCell ref="B16:C16"/>
    <mergeCell ref="C6:G6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topLeftCell="A13" workbookViewId="0">
      <selection activeCell="E23" sqref="E23"/>
    </sheetView>
  </sheetViews>
  <sheetFormatPr defaultRowHeight="15" x14ac:dyDescent="0.25"/>
  <cols>
    <col min="2" max="2" width="12.7109375" customWidth="1"/>
    <col min="3" max="3" width="39.1406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225</v>
      </c>
      <c r="I6" s="33"/>
      <c r="J6" s="33"/>
    </row>
    <row r="8" spans="1:11" ht="12.95" customHeight="1" x14ac:dyDescent="0.25">
      <c r="B8" s="87" t="s">
        <v>127</v>
      </c>
      <c r="C8" s="88"/>
      <c r="D8" s="81" t="s">
        <v>200</v>
      </c>
      <c r="E8" s="81" t="s">
        <v>204</v>
      </c>
      <c r="F8" s="81" t="s">
        <v>219</v>
      </c>
      <c r="G8" s="81" t="s">
        <v>128</v>
      </c>
      <c r="H8" s="1"/>
      <c r="I8" s="1"/>
      <c r="J8" s="1"/>
      <c r="K8" s="1"/>
    </row>
    <row r="9" spans="1:11" ht="12.95" customHeight="1" x14ac:dyDescent="0.25">
      <c r="B9" s="89"/>
      <c r="C9" s="90"/>
      <c r="D9" s="82"/>
      <c r="E9" s="82"/>
      <c r="F9" s="82"/>
      <c r="G9" s="82"/>
      <c r="H9" s="1"/>
      <c r="I9" s="1"/>
      <c r="J9" s="1"/>
      <c r="K9" s="1"/>
    </row>
    <row r="10" spans="1:11" ht="12.95" customHeight="1" x14ac:dyDescent="0.25">
      <c r="B10" s="91"/>
      <c r="C10" s="92"/>
      <c r="D10" s="83"/>
      <c r="E10" s="83"/>
      <c r="F10" s="83"/>
      <c r="G10" s="83"/>
      <c r="H10" s="1"/>
      <c r="I10" s="1"/>
      <c r="J10" s="1"/>
      <c r="K10" s="1"/>
    </row>
    <row r="11" spans="1:11" ht="8.1" customHeight="1" x14ac:dyDescent="0.25">
      <c r="B11" s="93">
        <v>1</v>
      </c>
      <c r="C11" s="94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84" t="s">
        <v>129</v>
      </c>
      <c r="C12" s="85"/>
      <c r="D12" s="9">
        <v>1031920</v>
      </c>
      <c r="E12" s="9">
        <v>1067260</v>
      </c>
      <c r="F12" s="9">
        <f>SUM(F13+'List5 (3)'!F33+'List5 (3)'!F36+'List5 (4)'!F21+'List5 (4)'!F26)</f>
        <v>1014775.0699999998</v>
      </c>
      <c r="G12" s="17">
        <f t="shared" ref="G12:G33" si="0">F12/E12*100</f>
        <v>95.082273297977977</v>
      </c>
      <c r="H12" s="1"/>
      <c r="I12" s="1"/>
      <c r="J12" s="1"/>
      <c r="K12" s="1"/>
    </row>
    <row r="13" spans="1:11" ht="12.95" customHeight="1" x14ac:dyDescent="0.25">
      <c r="B13" s="86" t="s">
        <v>130</v>
      </c>
      <c r="C13" s="85"/>
      <c r="D13" s="9">
        <v>987880</v>
      </c>
      <c r="E13" s="9">
        <v>997370</v>
      </c>
      <c r="F13" s="9">
        <f>SUM(F14+F18+'List5 (2)'!F12+'List5 (2)'!F36+'List5 (3)'!F12+'List5 (3)'!F31)</f>
        <v>975002.09999999986</v>
      </c>
      <c r="G13" s="17">
        <f t="shared" si="0"/>
        <v>97.757311729849491</v>
      </c>
      <c r="H13" s="1"/>
      <c r="I13" s="1"/>
      <c r="J13" s="1"/>
      <c r="K13" s="1"/>
    </row>
    <row r="14" spans="1:11" ht="12.95" customHeight="1" x14ac:dyDescent="0.25">
      <c r="B14" s="3" t="s">
        <v>132</v>
      </c>
      <c r="C14" s="41" t="s">
        <v>131</v>
      </c>
      <c r="D14" s="9">
        <f>SUM(D15:D17)</f>
        <v>5440</v>
      </c>
      <c r="E14" s="9">
        <f>SUM(E15:E17)</f>
        <v>7040</v>
      </c>
      <c r="F14" s="9">
        <f>SUM(F15:F17)</f>
        <v>3689.77</v>
      </c>
      <c r="G14" s="17">
        <f t="shared" si="0"/>
        <v>52.411505681818184</v>
      </c>
      <c r="H14" s="1"/>
      <c r="I14" s="1"/>
      <c r="J14" s="1"/>
      <c r="K14" s="1"/>
    </row>
    <row r="15" spans="1:11" ht="12.95" customHeight="1" x14ac:dyDescent="0.25">
      <c r="B15" s="48">
        <v>3212</v>
      </c>
      <c r="C15" s="3" t="s">
        <v>136</v>
      </c>
      <c r="D15" s="9">
        <v>1590</v>
      </c>
      <c r="E15" s="9">
        <v>2090</v>
      </c>
      <c r="F15" s="9">
        <v>1737.52</v>
      </c>
      <c r="G15" s="17">
        <f>F15/E15*100</f>
        <v>83.134928229665078</v>
      </c>
      <c r="H15" s="1"/>
      <c r="I15" s="1"/>
      <c r="J15" s="1"/>
      <c r="K15" s="1"/>
    </row>
    <row r="16" spans="1:11" ht="12.95" customHeight="1" x14ac:dyDescent="0.25">
      <c r="B16" s="48">
        <v>3236</v>
      </c>
      <c r="C16" s="3" t="s">
        <v>147</v>
      </c>
      <c r="D16" s="9">
        <v>1590</v>
      </c>
      <c r="E16" s="9">
        <v>1590</v>
      </c>
      <c r="F16" s="9"/>
      <c r="G16" s="17"/>
      <c r="H16" s="1"/>
      <c r="I16" s="1"/>
      <c r="J16" s="1"/>
      <c r="K16" s="1"/>
    </row>
    <row r="17" spans="2:11" ht="12.95" customHeight="1" x14ac:dyDescent="0.25">
      <c r="B17" s="27">
        <v>3291</v>
      </c>
      <c r="C17" s="3" t="s">
        <v>133</v>
      </c>
      <c r="D17" s="9">
        <v>2260</v>
      </c>
      <c r="E17" s="9">
        <v>3360</v>
      </c>
      <c r="F17" s="9">
        <v>1952.25</v>
      </c>
      <c r="G17" s="17">
        <f t="shared" si="0"/>
        <v>58.102678571428569</v>
      </c>
      <c r="H17" s="1"/>
      <c r="I17" s="1"/>
      <c r="J17" s="1"/>
      <c r="K17" s="1"/>
    </row>
    <row r="18" spans="2:11" ht="12.95" customHeight="1" x14ac:dyDescent="0.25">
      <c r="B18" s="3" t="s">
        <v>134</v>
      </c>
      <c r="C18" s="3" t="s">
        <v>143</v>
      </c>
      <c r="D18" s="9">
        <f>SUM(D19:D40)</f>
        <v>170680</v>
      </c>
      <c r="E18" s="9">
        <f>SUM(E19:E40)</f>
        <v>170680</v>
      </c>
      <c r="F18" s="9">
        <f>SUM(F19:F40)</f>
        <v>165953.76999999999</v>
      </c>
      <c r="G18" s="17">
        <f t="shared" si="0"/>
        <v>97.230940942113889</v>
      </c>
      <c r="H18" s="1"/>
      <c r="I18" s="1"/>
      <c r="J18" s="1"/>
      <c r="K18" s="1"/>
    </row>
    <row r="19" spans="2:11" ht="12.95" customHeight="1" x14ac:dyDescent="0.25">
      <c r="B19" s="12">
        <v>3211</v>
      </c>
      <c r="C19" s="3" t="s">
        <v>135</v>
      </c>
      <c r="D19" s="9">
        <v>130</v>
      </c>
      <c r="E19" s="9">
        <v>130</v>
      </c>
      <c r="F19" s="9">
        <v>188.83</v>
      </c>
      <c r="G19" s="17">
        <f t="shared" si="0"/>
        <v>145.25384615384615</v>
      </c>
      <c r="H19" s="1"/>
      <c r="I19" s="1"/>
      <c r="J19" s="1"/>
      <c r="K19" s="1"/>
    </row>
    <row r="20" spans="2:11" ht="12.95" customHeight="1" x14ac:dyDescent="0.25">
      <c r="B20" s="6">
        <v>3212</v>
      </c>
      <c r="C20" s="3" t="s">
        <v>136</v>
      </c>
      <c r="D20" s="9">
        <v>18580</v>
      </c>
      <c r="E20" s="9">
        <v>18580</v>
      </c>
      <c r="F20" s="9">
        <v>17945.28</v>
      </c>
      <c r="G20" s="17">
        <f t="shared" si="0"/>
        <v>96.583853606027986</v>
      </c>
      <c r="H20" s="1"/>
      <c r="I20" s="1"/>
      <c r="J20" s="1"/>
      <c r="K20" s="1"/>
    </row>
    <row r="21" spans="2:11" ht="12.95" customHeight="1" x14ac:dyDescent="0.25">
      <c r="B21" s="6">
        <v>3213</v>
      </c>
      <c r="C21" s="3" t="s">
        <v>137</v>
      </c>
      <c r="D21" s="9">
        <v>270</v>
      </c>
      <c r="E21" s="9">
        <v>270</v>
      </c>
      <c r="F21" s="9">
        <v>241.49</v>
      </c>
      <c r="G21" s="17">
        <f t="shared" si="0"/>
        <v>89.440740740740736</v>
      </c>
      <c r="H21" s="1"/>
      <c r="I21" s="1"/>
      <c r="J21" s="1"/>
      <c r="K21" s="1"/>
    </row>
    <row r="22" spans="2:11" ht="12.95" customHeight="1" x14ac:dyDescent="0.25">
      <c r="B22" s="6">
        <v>3221</v>
      </c>
      <c r="C22" s="3" t="s">
        <v>138</v>
      </c>
      <c r="D22" s="9">
        <v>1330</v>
      </c>
      <c r="E22" s="9">
        <v>1330</v>
      </c>
      <c r="F22" s="9">
        <v>1277.47</v>
      </c>
      <c r="G22" s="17">
        <f t="shared" si="0"/>
        <v>96.05037593984963</v>
      </c>
      <c r="H22" s="1"/>
      <c r="I22" s="1"/>
      <c r="J22" s="1"/>
      <c r="K22" s="1"/>
    </row>
    <row r="23" spans="2:11" ht="12.95" customHeight="1" x14ac:dyDescent="0.25">
      <c r="B23" s="6">
        <v>3222</v>
      </c>
      <c r="C23" s="3" t="s">
        <v>139</v>
      </c>
      <c r="D23" s="9">
        <v>127150</v>
      </c>
      <c r="E23" s="9">
        <v>127150</v>
      </c>
      <c r="F23" s="9">
        <v>98585.72</v>
      </c>
      <c r="G23" s="17">
        <f t="shared" si="0"/>
        <v>77.534974439638233</v>
      </c>
      <c r="H23" s="1"/>
      <c r="I23" s="1"/>
      <c r="J23" s="1"/>
      <c r="K23" s="1"/>
    </row>
    <row r="24" spans="2:11" ht="12.95" customHeight="1" x14ac:dyDescent="0.25">
      <c r="B24" s="6">
        <v>3223</v>
      </c>
      <c r="C24" s="3" t="s">
        <v>210</v>
      </c>
      <c r="D24" s="9">
        <v>0</v>
      </c>
      <c r="E24" s="9">
        <v>0</v>
      </c>
      <c r="F24" s="9">
        <v>36593.83</v>
      </c>
      <c r="G24" s="17"/>
      <c r="H24" s="1"/>
      <c r="I24" s="1"/>
      <c r="J24" s="1"/>
      <c r="K24" s="1"/>
    </row>
    <row r="25" spans="2:11" ht="12.95" customHeight="1" x14ac:dyDescent="0.25">
      <c r="B25" s="6">
        <v>3224</v>
      </c>
      <c r="C25" s="3" t="s">
        <v>140</v>
      </c>
      <c r="D25" s="9">
        <v>660</v>
      </c>
      <c r="E25" s="9">
        <v>660</v>
      </c>
      <c r="F25" s="9">
        <v>3588.23</v>
      </c>
      <c r="G25" s="17">
        <f t="shared" si="0"/>
        <v>543.67121212121208</v>
      </c>
      <c r="H25" s="1"/>
      <c r="I25" s="1"/>
      <c r="J25" s="1"/>
      <c r="K25" s="1"/>
    </row>
    <row r="26" spans="2:11" ht="12.95" customHeight="1" x14ac:dyDescent="0.25">
      <c r="B26" s="6">
        <v>3225</v>
      </c>
      <c r="C26" s="3" t="s">
        <v>141</v>
      </c>
      <c r="D26" s="9">
        <v>130</v>
      </c>
      <c r="E26" s="9">
        <v>130</v>
      </c>
      <c r="F26" s="9">
        <v>234.48</v>
      </c>
      <c r="G26" s="17">
        <f t="shared" si="0"/>
        <v>180.36923076923077</v>
      </c>
      <c r="H26" s="1"/>
      <c r="I26" s="1"/>
      <c r="J26" s="1"/>
      <c r="K26" s="1"/>
    </row>
    <row r="27" spans="2:11" ht="12.95" customHeight="1" x14ac:dyDescent="0.25">
      <c r="B27" s="6">
        <v>3231</v>
      </c>
      <c r="C27" s="24" t="s">
        <v>142</v>
      </c>
      <c r="D27" s="42">
        <v>270</v>
      </c>
      <c r="E27" s="42">
        <v>270</v>
      </c>
      <c r="F27" s="42">
        <v>652.13</v>
      </c>
      <c r="G27" s="45">
        <f t="shared" si="0"/>
        <v>241.52962962962965</v>
      </c>
      <c r="H27" s="1"/>
      <c r="I27" s="1"/>
      <c r="J27" s="1"/>
      <c r="K27" s="1"/>
    </row>
    <row r="28" spans="2:11" ht="12.95" customHeight="1" x14ac:dyDescent="0.25">
      <c r="B28" s="43">
        <v>3232</v>
      </c>
      <c r="C28" s="3" t="s">
        <v>144</v>
      </c>
      <c r="D28" s="9">
        <v>15260</v>
      </c>
      <c r="E28" s="9">
        <v>15260</v>
      </c>
      <c r="F28" s="9">
        <v>2095.0500000000002</v>
      </c>
      <c r="G28" s="17">
        <f t="shared" si="0"/>
        <v>13.729030144167758</v>
      </c>
      <c r="H28" s="1"/>
      <c r="I28" s="1"/>
      <c r="J28" s="1"/>
      <c r="K28" s="1"/>
    </row>
    <row r="29" spans="2:11" ht="12.95" customHeight="1" x14ac:dyDescent="0.25">
      <c r="B29" s="6">
        <v>3233</v>
      </c>
      <c r="C29" s="3" t="s">
        <v>145</v>
      </c>
      <c r="D29" s="9">
        <v>130</v>
      </c>
      <c r="E29" s="9">
        <v>130</v>
      </c>
      <c r="F29" s="9">
        <v>109.51</v>
      </c>
      <c r="G29" s="17">
        <f t="shared" si="0"/>
        <v>84.238461538461536</v>
      </c>
      <c r="H29" s="1"/>
      <c r="I29" s="1"/>
      <c r="J29" s="1"/>
      <c r="K29" s="1"/>
    </row>
    <row r="30" spans="2:11" ht="12.95" customHeight="1" x14ac:dyDescent="0.25">
      <c r="B30" s="6">
        <v>3234</v>
      </c>
      <c r="C30" s="3" t="s">
        <v>146</v>
      </c>
      <c r="D30" s="9">
        <v>2120</v>
      </c>
      <c r="E30" s="9">
        <v>2120</v>
      </c>
      <c r="F30" s="9">
        <v>2050.1799999999998</v>
      </c>
      <c r="G30" s="17">
        <f t="shared" si="0"/>
        <v>96.706603773584902</v>
      </c>
      <c r="H30" s="1"/>
      <c r="I30" s="1"/>
      <c r="J30" s="1"/>
      <c r="K30" s="1"/>
    </row>
    <row r="31" spans="2:11" ht="12.95" customHeight="1" x14ac:dyDescent="0.25">
      <c r="B31" s="6">
        <v>3236</v>
      </c>
      <c r="C31" s="3" t="s">
        <v>147</v>
      </c>
      <c r="D31" s="9">
        <v>1460</v>
      </c>
      <c r="E31" s="9">
        <v>1460</v>
      </c>
      <c r="F31" s="9">
        <v>275.55</v>
      </c>
      <c r="G31" s="17">
        <f t="shared" si="0"/>
        <v>18.873287671232877</v>
      </c>
      <c r="H31" s="1"/>
      <c r="I31" s="1"/>
      <c r="J31" s="1"/>
      <c r="K31" s="1"/>
    </row>
    <row r="32" spans="2:11" ht="12.95" customHeight="1" x14ac:dyDescent="0.25">
      <c r="B32" s="6">
        <v>3237</v>
      </c>
      <c r="C32" s="3" t="s">
        <v>148</v>
      </c>
      <c r="D32" s="9">
        <v>270</v>
      </c>
      <c r="E32" s="9">
        <v>270</v>
      </c>
      <c r="F32" s="9">
        <v>268.58</v>
      </c>
      <c r="G32" s="17">
        <f t="shared" si="0"/>
        <v>99.474074074074068</v>
      </c>
      <c r="H32" s="1"/>
      <c r="I32" s="1"/>
      <c r="J32" s="1"/>
      <c r="K32" s="1"/>
    </row>
    <row r="33" spans="2:11" ht="12.95" customHeight="1" x14ac:dyDescent="0.25">
      <c r="B33" s="6">
        <v>3238</v>
      </c>
      <c r="C33" s="3" t="s">
        <v>149</v>
      </c>
      <c r="D33" s="9">
        <v>270</v>
      </c>
      <c r="E33" s="9">
        <v>270</v>
      </c>
      <c r="F33" s="9">
        <v>356.43</v>
      </c>
      <c r="G33" s="17">
        <f t="shared" si="0"/>
        <v>132.01111111111112</v>
      </c>
      <c r="H33" s="1"/>
      <c r="I33" s="1"/>
      <c r="J33" s="1"/>
      <c r="K33" s="1"/>
    </row>
    <row r="34" spans="2:11" ht="12.95" customHeight="1" x14ac:dyDescent="0.25">
      <c r="B34" s="6">
        <v>3239</v>
      </c>
      <c r="C34" s="3" t="s">
        <v>150</v>
      </c>
      <c r="D34" s="9">
        <v>1060</v>
      </c>
      <c r="E34" s="9">
        <v>1060</v>
      </c>
      <c r="F34" s="9">
        <v>674.63</v>
      </c>
      <c r="G34" s="17">
        <f xml:space="preserve"> F34/E34*100</f>
        <v>63.64433962264151</v>
      </c>
      <c r="H34" s="1"/>
      <c r="I34" s="1"/>
      <c r="J34" s="1"/>
      <c r="K34" s="1"/>
    </row>
    <row r="35" spans="2:11" ht="12.95" customHeight="1" x14ac:dyDescent="0.25">
      <c r="B35" s="6">
        <v>3292</v>
      </c>
      <c r="C35" s="3" t="s">
        <v>151</v>
      </c>
      <c r="D35" s="9">
        <v>930</v>
      </c>
      <c r="E35" s="9">
        <v>930</v>
      </c>
      <c r="F35" s="9">
        <v>161.80000000000001</v>
      </c>
      <c r="G35" s="17">
        <f>F35/E35*100</f>
        <v>17.397849462365592</v>
      </c>
      <c r="H35" s="1"/>
      <c r="I35" s="1"/>
      <c r="J35" s="1"/>
      <c r="K35" s="1"/>
    </row>
    <row r="36" spans="2:11" ht="12.95" customHeight="1" x14ac:dyDescent="0.25">
      <c r="B36" s="6">
        <v>3293</v>
      </c>
      <c r="C36" s="3" t="s">
        <v>152</v>
      </c>
      <c r="D36" s="9">
        <v>130</v>
      </c>
      <c r="E36" s="9">
        <v>130</v>
      </c>
      <c r="F36" s="9">
        <v>78.709999999999994</v>
      </c>
      <c r="G36" s="17">
        <f>F36/E36*100</f>
        <v>60.546153846153835</v>
      </c>
      <c r="H36" s="1"/>
      <c r="I36" s="1"/>
      <c r="J36" s="1"/>
      <c r="K36" s="1"/>
    </row>
    <row r="37" spans="2:11" ht="12.95" customHeight="1" x14ac:dyDescent="0.25">
      <c r="B37" s="6">
        <v>3294</v>
      </c>
      <c r="C37" s="3" t="s">
        <v>153</v>
      </c>
      <c r="D37" s="9">
        <v>0</v>
      </c>
      <c r="E37" s="9">
        <v>0</v>
      </c>
      <c r="F37" s="9">
        <v>46.72</v>
      </c>
      <c r="G37" s="17">
        <v>0</v>
      </c>
      <c r="H37" s="1"/>
      <c r="I37" s="1"/>
      <c r="J37" s="1"/>
      <c r="K37" s="1"/>
    </row>
    <row r="38" spans="2:11" ht="12.95" customHeight="1" x14ac:dyDescent="0.25">
      <c r="B38" s="6">
        <v>3299</v>
      </c>
      <c r="C38" s="3" t="s">
        <v>154</v>
      </c>
      <c r="D38" s="9">
        <v>270</v>
      </c>
      <c r="E38" s="9">
        <v>270</v>
      </c>
      <c r="F38" s="9">
        <v>264.14</v>
      </c>
      <c r="G38" s="17">
        <f>F38/E38*100</f>
        <v>97.829629629629622</v>
      </c>
      <c r="H38" s="1"/>
      <c r="I38" s="1"/>
      <c r="J38" s="1"/>
      <c r="K38" s="1"/>
    </row>
    <row r="39" spans="2:11" ht="12.95" customHeight="1" x14ac:dyDescent="0.25">
      <c r="B39" s="6">
        <v>3431</v>
      </c>
      <c r="C39" s="3" t="s">
        <v>155</v>
      </c>
      <c r="D39" s="9">
        <v>130</v>
      </c>
      <c r="E39" s="9">
        <v>130</v>
      </c>
      <c r="F39" s="9">
        <v>265.01</v>
      </c>
      <c r="G39" s="17">
        <f>F39/E39*100</f>
        <v>203.85384615384618</v>
      </c>
    </row>
    <row r="40" spans="2:11" ht="12.95" customHeight="1" x14ac:dyDescent="0.25">
      <c r="B40" s="6">
        <v>3433</v>
      </c>
      <c r="C40" s="3" t="s">
        <v>156</v>
      </c>
      <c r="D40" s="9">
        <v>130</v>
      </c>
      <c r="E40" s="9">
        <v>130</v>
      </c>
      <c r="F40" s="9">
        <v>0</v>
      </c>
      <c r="G40" s="17">
        <f>F40/E40*100</f>
        <v>0</v>
      </c>
    </row>
    <row r="41" spans="2:11" ht="12.95" customHeight="1" x14ac:dyDescent="0.25">
      <c r="B41" s="6"/>
      <c r="C41" s="3"/>
      <c r="D41" s="9"/>
      <c r="E41" s="9"/>
      <c r="F41" s="9"/>
      <c r="G41" s="17"/>
    </row>
  </sheetData>
  <mergeCells count="8">
    <mergeCell ref="F8:F10"/>
    <mergeCell ref="G8:G10"/>
    <mergeCell ref="B12:C12"/>
    <mergeCell ref="B13:C13"/>
    <mergeCell ref="B8:C10"/>
    <mergeCell ref="B11:C11"/>
    <mergeCell ref="D8:D10"/>
    <mergeCell ref="E8:E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workbookViewId="0">
      <selection activeCell="E25" sqref="E25"/>
    </sheetView>
  </sheetViews>
  <sheetFormatPr defaultRowHeight="15" x14ac:dyDescent="0.25"/>
  <cols>
    <col min="2" max="2" width="12.7109375" customWidth="1"/>
    <col min="3" max="3" width="41.855468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226</v>
      </c>
      <c r="I6" s="33"/>
      <c r="J6" s="33"/>
    </row>
    <row r="8" spans="1:11" ht="12.95" customHeight="1" x14ac:dyDescent="0.25">
      <c r="B8" s="87" t="s">
        <v>127</v>
      </c>
      <c r="C8" s="88"/>
      <c r="D8" s="81" t="s">
        <v>200</v>
      </c>
      <c r="E8" s="81" t="s">
        <v>204</v>
      </c>
      <c r="F8" s="81" t="s">
        <v>219</v>
      </c>
      <c r="G8" s="81" t="s">
        <v>128</v>
      </c>
      <c r="H8" s="1"/>
      <c r="I8" s="1"/>
      <c r="J8" s="1"/>
      <c r="K8" s="1"/>
    </row>
    <row r="9" spans="1:11" ht="12.95" customHeight="1" x14ac:dyDescent="0.25">
      <c r="B9" s="89"/>
      <c r="C9" s="90"/>
      <c r="D9" s="82"/>
      <c r="E9" s="82"/>
      <c r="F9" s="82"/>
      <c r="G9" s="82"/>
      <c r="H9" s="1"/>
      <c r="I9" s="1"/>
      <c r="J9" s="1"/>
      <c r="K9" s="1"/>
    </row>
    <row r="10" spans="1:11" ht="12.95" customHeight="1" x14ac:dyDescent="0.25">
      <c r="B10" s="91"/>
      <c r="C10" s="92"/>
      <c r="D10" s="83"/>
      <c r="E10" s="83"/>
      <c r="F10" s="83"/>
      <c r="G10" s="83"/>
      <c r="H10" s="1"/>
      <c r="I10" s="1"/>
      <c r="J10" s="1"/>
      <c r="K10" s="1"/>
    </row>
    <row r="11" spans="1:11" ht="8.1" customHeight="1" x14ac:dyDescent="0.25">
      <c r="B11" s="93">
        <v>1</v>
      </c>
      <c r="C11" s="94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157</v>
      </c>
      <c r="C12" s="44" t="s">
        <v>158</v>
      </c>
      <c r="D12" s="9">
        <f>SUM(D13:D35)</f>
        <v>201460</v>
      </c>
      <c r="E12" s="9">
        <f>SUM('List5 (2)'!E13:E35)</f>
        <v>191560</v>
      </c>
      <c r="F12" s="9">
        <f>SUM(F13:F35)</f>
        <v>141806.71</v>
      </c>
      <c r="G12" s="17">
        <f>F12/E12*100</f>
        <v>74.027307371058669</v>
      </c>
      <c r="H12" s="1"/>
      <c r="I12" s="1"/>
      <c r="J12" s="1"/>
      <c r="K12" s="1"/>
    </row>
    <row r="13" spans="1:11" ht="12.95" customHeight="1" x14ac:dyDescent="0.25">
      <c r="B13" s="6">
        <v>3211</v>
      </c>
      <c r="C13" s="44" t="s">
        <v>135</v>
      </c>
      <c r="D13" s="9">
        <v>6800</v>
      </c>
      <c r="E13" s="9">
        <v>8500</v>
      </c>
      <c r="F13" s="9">
        <v>7288.48</v>
      </c>
      <c r="G13" s="17">
        <f>F13/E13*100</f>
        <v>85.74682352941177</v>
      </c>
      <c r="H13" s="1"/>
      <c r="I13" s="1"/>
      <c r="J13" s="1"/>
      <c r="K13" s="1"/>
    </row>
    <row r="14" spans="1:11" ht="12.95" customHeight="1" x14ac:dyDescent="0.25">
      <c r="B14" s="6">
        <v>3213</v>
      </c>
      <c r="C14" s="41" t="s">
        <v>159</v>
      </c>
      <c r="D14" s="9">
        <v>2500</v>
      </c>
      <c r="E14" s="9">
        <v>2500</v>
      </c>
      <c r="F14" s="9">
        <v>1745.01</v>
      </c>
      <c r="G14" s="17">
        <f>F14/E14*100</f>
        <v>69.800399999999996</v>
      </c>
      <c r="H14" s="1"/>
      <c r="I14" s="1"/>
      <c r="J14" s="1"/>
      <c r="K14" s="1"/>
    </row>
    <row r="15" spans="1:11" ht="12.95" customHeight="1" x14ac:dyDescent="0.25">
      <c r="B15" s="27">
        <v>3221</v>
      </c>
      <c r="C15" s="3" t="s">
        <v>138</v>
      </c>
      <c r="D15" s="9">
        <v>13200</v>
      </c>
      <c r="E15" s="9">
        <v>11070</v>
      </c>
      <c r="F15" s="9">
        <v>11553.85</v>
      </c>
      <c r="G15" s="17">
        <f>F15/E15*100</f>
        <v>104.37082204155375</v>
      </c>
      <c r="H15" s="1"/>
      <c r="I15" s="1"/>
      <c r="J15" s="1"/>
      <c r="K15" s="1"/>
    </row>
    <row r="16" spans="1:11" ht="12.95" customHeight="1" x14ac:dyDescent="0.25">
      <c r="B16" s="6">
        <v>3222</v>
      </c>
      <c r="C16" s="3" t="s">
        <v>139</v>
      </c>
      <c r="D16" s="9">
        <v>2100</v>
      </c>
      <c r="E16" s="9">
        <v>2100</v>
      </c>
      <c r="F16" s="9">
        <v>1350.7</v>
      </c>
      <c r="G16" s="17">
        <f>F16/E16*100</f>
        <v>64.319047619047623</v>
      </c>
      <c r="H16" s="1"/>
      <c r="I16" s="1"/>
      <c r="J16" s="1"/>
      <c r="K16" s="1"/>
    </row>
    <row r="17" spans="2:11" ht="12.95" customHeight="1" x14ac:dyDescent="0.25">
      <c r="B17" s="12">
        <v>3223</v>
      </c>
      <c r="C17" s="3" t="s">
        <v>160</v>
      </c>
      <c r="D17" s="9">
        <v>42000</v>
      </c>
      <c r="E17" s="9">
        <v>38700</v>
      </c>
      <c r="F17" s="9">
        <v>14262.82</v>
      </c>
      <c r="G17" s="17">
        <f t="shared" ref="G17:G35" si="0">F17/E17*100</f>
        <v>36.854832041343663</v>
      </c>
      <c r="H17" s="1"/>
      <c r="I17" s="1"/>
      <c r="J17" s="1"/>
      <c r="K17" s="1"/>
    </row>
    <row r="18" spans="2:11" ht="12.95" customHeight="1" x14ac:dyDescent="0.25">
      <c r="B18" s="6">
        <v>3224</v>
      </c>
      <c r="C18" s="3" t="s">
        <v>161</v>
      </c>
      <c r="D18" s="9">
        <v>14000</v>
      </c>
      <c r="E18" s="9">
        <v>26000</v>
      </c>
      <c r="F18" s="9">
        <v>19453.689999999999</v>
      </c>
      <c r="G18" s="17">
        <f t="shared" si="0"/>
        <v>74.821884615384619</v>
      </c>
      <c r="H18" s="1"/>
      <c r="I18" s="1"/>
      <c r="J18" s="1"/>
      <c r="K18" s="1"/>
    </row>
    <row r="19" spans="2:11" ht="12.95" customHeight="1" x14ac:dyDescent="0.25">
      <c r="B19" s="6">
        <v>3225</v>
      </c>
      <c r="C19" s="3" t="s">
        <v>162</v>
      </c>
      <c r="D19" s="9">
        <v>20000</v>
      </c>
      <c r="E19" s="9">
        <v>20000</v>
      </c>
      <c r="F19" s="9">
        <v>19067.57</v>
      </c>
      <c r="G19" s="17">
        <f t="shared" si="0"/>
        <v>95.337850000000003</v>
      </c>
      <c r="H19" s="1"/>
      <c r="I19" s="1"/>
      <c r="J19" s="1"/>
      <c r="K19" s="1"/>
    </row>
    <row r="20" spans="2:11" ht="12.95" customHeight="1" x14ac:dyDescent="0.25">
      <c r="B20" s="6">
        <v>3227</v>
      </c>
      <c r="C20" s="3" t="s">
        <v>163</v>
      </c>
      <c r="D20" s="9">
        <v>2000</v>
      </c>
      <c r="E20" s="9">
        <v>2000</v>
      </c>
      <c r="F20" s="9">
        <v>1478.8</v>
      </c>
      <c r="G20" s="17">
        <f t="shared" si="0"/>
        <v>73.94</v>
      </c>
      <c r="H20" s="1"/>
      <c r="I20" s="1"/>
      <c r="J20" s="1"/>
      <c r="K20" s="1"/>
    </row>
    <row r="21" spans="2:11" ht="12.95" customHeight="1" x14ac:dyDescent="0.25">
      <c r="B21" s="6">
        <v>3231</v>
      </c>
      <c r="C21" s="3" t="s">
        <v>142</v>
      </c>
      <c r="D21" s="9">
        <v>3000</v>
      </c>
      <c r="E21" s="9">
        <v>3000</v>
      </c>
      <c r="F21" s="9">
        <v>1730.85</v>
      </c>
      <c r="G21" s="17">
        <f t="shared" si="0"/>
        <v>57.694999999999993</v>
      </c>
      <c r="H21" s="1"/>
      <c r="I21" s="1"/>
      <c r="J21" s="1"/>
      <c r="K21" s="1"/>
    </row>
    <row r="22" spans="2:11" ht="12.95" customHeight="1" x14ac:dyDescent="0.25">
      <c r="B22" s="6">
        <v>3232</v>
      </c>
      <c r="C22" s="3" t="s">
        <v>164</v>
      </c>
      <c r="D22" s="9">
        <v>28000</v>
      </c>
      <c r="E22" s="9">
        <v>14000</v>
      </c>
      <c r="F22" s="9">
        <v>8618.4699999999993</v>
      </c>
      <c r="G22" s="17">
        <f t="shared" si="0"/>
        <v>61.560499999999998</v>
      </c>
      <c r="H22" s="1"/>
      <c r="I22" s="1"/>
      <c r="J22" s="1"/>
      <c r="K22" s="1"/>
    </row>
    <row r="23" spans="2:11" ht="12.95" customHeight="1" x14ac:dyDescent="0.25">
      <c r="B23" s="6">
        <v>3233</v>
      </c>
      <c r="C23" s="3" t="s">
        <v>145</v>
      </c>
      <c r="D23" s="9">
        <v>500</v>
      </c>
      <c r="E23" s="9">
        <v>500</v>
      </c>
      <c r="F23" s="9">
        <v>272.81</v>
      </c>
      <c r="G23" s="17">
        <f t="shared" si="0"/>
        <v>54.561999999999998</v>
      </c>
      <c r="H23" s="1"/>
      <c r="I23" s="1"/>
      <c r="J23" s="1"/>
      <c r="K23" s="1"/>
    </row>
    <row r="24" spans="2:11" ht="12.95" customHeight="1" x14ac:dyDescent="0.25">
      <c r="B24" s="6">
        <v>3234</v>
      </c>
      <c r="C24" s="24" t="s">
        <v>146</v>
      </c>
      <c r="D24" s="42">
        <v>29070</v>
      </c>
      <c r="E24" s="42">
        <v>21170</v>
      </c>
      <c r="F24" s="42">
        <v>20401.48</v>
      </c>
      <c r="G24" s="45">
        <f t="shared" si="0"/>
        <v>96.369768540387341</v>
      </c>
      <c r="H24" s="1"/>
      <c r="I24" s="1"/>
      <c r="J24" s="1"/>
      <c r="K24" s="1"/>
    </row>
    <row r="25" spans="2:11" ht="12.95" customHeight="1" x14ac:dyDescent="0.25">
      <c r="B25" s="43">
        <v>3235</v>
      </c>
      <c r="C25" s="3" t="s">
        <v>165</v>
      </c>
      <c r="D25" s="9">
        <v>500</v>
      </c>
      <c r="E25" s="9">
        <v>500</v>
      </c>
      <c r="F25" s="9">
        <v>335.09</v>
      </c>
      <c r="G25" s="17">
        <f t="shared" si="0"/>
        <v>67.018000000000001</v>
      </c>
      <c r="H25" s="1"/>
      <c r="I25" s="1"/>
      <c r="J25" s="1"/>
      <c r="K25" s="1"/>
    </row>
    <row r="26" spans="2:11" ht="12.95" customHeight="1" x14ac:dyDescent="0.25">
      <c r="B26" s="6">
        <v>3236</v>
      </c>
      <c r="C26" s="3" t="s">
        <v>147</v>
      </c>
      <c r="D26" s="9">
        <v>3000</v>
      </c>
      <c r="E26" s="9">
        <v>3000</v>
      </c>
      <c r="F26" s="9">
        <v>853.34</v>
      </c>
      <c r="G26" s="17">
        <f t="shared" si="0"/>
        <v>28.444666666666667</v>
      </c>
      <c r="H26" s="1"/>
      <c r="I26" s="1"/>
      <c r="J26" s="1"/>
      <c r="K26" s="1"/>
    </row>
    <row r="27" spans="2:11" ht="12.95" customHeight="1" x14ac:dyDescent="0.25">
      <c r="B27" s="6">
        <v>3237</v>
      </c>
      <c r="C27" s="3" t="s">
        <v>148</v>
      </c>
      <c r="D27" s="9">
        <v>12000</v>
      </c>
      <c r="E27" s="9">
        <v>12000</v>
      </c>
      <c r="F27" s="9">
        <v>11032.88</v>
      </c>
      <c r="G27" s="17">
        <f t="shared" si="0"/>
        <v>91.940666666666658</v>
      </c>
      <c r="H27" s="1"/>
      <c r="I27" s="1"/>
      <c r="J27" s="1"/>
      <c r="K27" s="1"/>
    </row>
    <row r="28" spans="2:11" ht="12.95" customHeight="1" x14ac:dyDescent="0.25">
      <c r="B28" s="6">
        <v>3238</v>
      </c>
      <c r="C28" s="3" t="s">
        <v>149</v>
      </c>
      <c r="D28" s="9">
        <v>10000</v>
      </c>
      <c r="E28" s="9">
        <v>10000</v>
      </c>
      <c r="F28" s="9">
        <v>9046.9</v>
      </c>
      <c r="G28" s="17">
        <f t="shared" si="0"/>
        <v>90.468999999999994</v>
      </c>
      <c r="H28" s="1"/>
      <c r="I28" s="1"/>
      <c r="J28" s="1"/>
      <c r="K28" s="1"/>
    </row>
    <row r="29" spans="2:11" ht="12.95" customHeight="1" x14ac:dyDescent="0.25">
      <c r="B29" s="6">
        <v>3239</v>
      </c>
      <c r="C29" s="3" t="s">
        <v>166</v>
      </c>
      <c r="D29" s="9">
        <v>2100</v>
      </c>
      <c r="E29" s="9">
        <v>2100</v>
      </c>
      <c r="F29" s="9">
        <v>1150.73</v>
      </c>
      <c r="G29" s="17">
        <f t="shared" si="0"/>
        <v>54.796666666666674</v>
      </c>
      <c r="H29" s="1"/>
      <c r="I29" s="1"/>
      <c r="J29" s="1"/>
      <c r="K29" s="1"/>
    </row>
    <row r="30" spans="2:11" ht="12.95" customHeight="1" x14ac:dyDescent="0.25">
      <c r="B30" s="6">
        <v>3292</v>
      </c>
      <c r="C30" s="3" t="s">
        <v>151</v>
      </c>
      <c r="D30" s="9">
        <v>300</v>
      </c>
      <c r="E30" s="9">
        <v>300</v>
      </c>
      <c r="F30" s="9">
        <v>285.5</v>
      </c>
      <c r="G30" s="17">
        <f t="shared" si="0"/>
        <v>95.166666666666671</v>
      </c>
      <c r="H30" s="1"/>
      <c r="I30" s="1"/>
      <c r="J30" s="1"/>
      <c r="K30" s="1"/>
    </row>
    <row r="31" spans="2:11" ht="12.95" customHeight="1" x14ac:dyDescent="0.25">
      <c r="B31" s="6">
        <v>3294</v>
      </c>
      <c r="C31" s="3" t="s">
        <v>153</v>
      </c>
      <c r="D31" s="9">
        <v>130</v>
      </c>
      <c r="E31" s="9">
        <v>130</v>
      </c>
      <c r="F31" s="9">
        <v>38.28</v>
      </c>
      <c r="G31" s="17">
        <f t="shared" si="0"/>
        <v>29.446153846153848</v>
      </c>
      <c r="H31" s="1"/>
      <c r="I31" s="1"/>
      <c r="J31" s="1"/>
      <c r="K31" s="1"/>
    </row>
    <row r="32" spans="2:11" ht="12.95" customHeight="1" x14ac:dyDescent="0.25">
      <c r="B32" s="6">
        <v>3295</v>
      </c>
      <c r="C32" s="3" t="s">
        <v>167</v>
      </c>
      <c r="D32" s="9">
        <v>660</v>
      </c>
      <c r="E32" s="9">
        <v>660</v>
      </c>
      <c r="F32" s="9">
        <v>139.82</v>
      </c>
      <c r="G32" s="17">
        <f t="shared" si="0"/>
        <v>21.184848484848484</v>
      </c>
      <c r="H32" s="1"/>
      <c r="I32" s="1"/>
      <c r="J32" s="1"/>
      <c r="K32" s="1"/>
    </row>
    <row r="33" spans="2:11" ht="12.95" customHeight="1" x14ac:dyDescent="0.25">
      <c r="B33" s="6">
        <v>3296</v>
      </c>
      <c r="C33" s="3" t="s">
        <v>168</v>
      </c>
      <c r="D33" s="9">
        <v>900</v>
      </c>
      <c r="E33" s="9">
        <v>900</v>
      </c>
      <c r="F33" s="9">
        <v>0</v>
      </c>
      <c r="G33" s="17">
        <f t="shared" si="0"/>
        <v>0</v>
      </c>
      <c r="H33" s="1"/>
      <c r="I33" s="1"/>
      <c r="J33" s="1"/>
      <c r="K33" s="1"/>
    </row>
    <row r="34" spans="2:11" ht="12.95" customHeight="1" x14ac:dyDescent="0.25">
      <c r="B34" s="6">
        <v>3299</v>
      </c>
      <c r="C34" s="3" t="s">
        <v>169</v>
      </c>
      <c r="D34" s="9">
        <v>6700</v>
      </c>
      <c r="E34" s="9">
        <v>9700</v>
      </c>
      <c r="F34" s="9">
        <v>8946.2800000000007</v>
      </c>
      <c r="G34" s="17">
        <f t="shared" si="0"/>
        <v>92.22969072164949</v>
      </c>
      <c r="H34" s="1"/>
      <c r="I34" s="1"/>
      <c r="J34" s="1"/>
      <c r="K34" s="1"/>
    </row>
    <row r="35" spans="2:11" ht="12.95" customHeight="1" x14ac:dyDescent="0.25">
      <c r="B35" s="6">
        <v>3431</v>
      </c>
      <c r="C35" s="3" t="s">
        <v>170</v>
      </c>
      <c r="D35" s="9">
        <v>2000</v>
      </c>
      <c r="E35" s="9">
        <v>2730</v>
      </c>
      <c r="F35" s="9">
        <v>2753.36</v>
      </c>
      <c r="G35" s="17">
        <f t="shared" si="0"/>
        <v>100.85567765567767</v>
      </c>
      <c r="H35" s="1"/>
      <c r="I35" s="1"/>
      <c r="J35" s="1"/>
      <c r="K35" s="1"/>
    </row>
    <row r="36" spans="2:11" ht="12.95" customHeight="1" x14ac:dyDescent="0.25">
      <c r="B36" s="6" t="s">
        <v>209</v>
      </c>
      <c r="C36" s="3" t="s">
        <v>107</v>
      </c>
      <c r="D36" s="9">
        <f>SUM(D38:D43)</f>
        <v>800</v>
      </c>
      <c r="E36" s="9">
        <f>SUM(E37:E43)</f>
        <v>13850</v>
      </c>
      <c r="F36" s="9">
        <f>SUM(F37:F43)</f>
        <v>14616.21</v>
      </c>
      <c r="G36" s="17">
        <f>F36/E36*100</f>
        <v>105.53220216606498</v>
      </c>
    </row>
    <row r="37" spans="2:11" ht="12.95" customHeight="1" x14ac:dyDescent="0.25">
      <c r="B37" s="6">
        <v>3121</v>
      </c>
      <c r="C37" s="3" t="s">
        <v>175</v>
      </c>
      <c r="D37" s="9">
        <v>0</v>
      </c>
      <c r="E37" s="9">
        <v>4950</v>
      </c>
      <c r="F37" s="9">
        <v>4950</v>
      </c>
      <c r="G37" s="17">
        <f>F37/E37*100</f>
        <v>100</v>
      </c>
    </row>
    <row r="38" spans="2:11" ht="12.95" customHeight="1" x14ac:dyDescent="0.25">
      <c r="B38" s="6">
        <v>3221</v>
      </c>
      <c r="C38" s="3" t="s">
        <v>138</v>
      </c>
      <c r="D38" s="9">
        <v>0</v>
      </c>
      <c r="E38" s="9">
        <v>300</v>
      </c>
      <c r="F38" s="9">
        <v>51.94</v>
      </c>
      <c r="G38" s="17">
        <f>F38/E38*100</f>
        <v>17.313333333333333</v>
      </c>
    </row>
    <row r="39" spans="2:11" ht="12.95" customHeight="1" x14ac:dyDescent="0.25">
      <c r="B39" s="6">
        <v>3222</v>
      </c>
      <c r="C39" s="3" t="s">
        <v>139</v>
      </c>
      <c r="D39" s="9">
        <v>0</v>
      </c>
      <c r="E39" s="9">
        <v>2100</v>
      </c>
      <c r="F39" s="9">
        <v>2315.6999999999998</v>
      </c>
      <c r="G39" s="17">
        <f>F39/E39*100</f>
        <v>110.27142857142856</v>
      </c>
    </row>
    <row r="40" spans="2:11" ht="12.95" customHeight="1" x14ac:dyDescent="0.25">
      <c r="B40" s="6">
        <v>3223</v>
      </c>
      <c r="C40" s="3" t="s">
        <v>160</v>
      </c>
      <c r="D40" s="9">
        <v>0</v>
      </c>
      <c r="E40" s="9">
        <v>300</v>
      </c>
      <c r="F40" s="9">
        <v>0</v>
      </c>
      <c r="G40" s="17"/>
    </row>
    <row r="41" spans="2:11" ht="12.95" customHeight="1" x14ac:dyDescent="0.25">
      <c r="B41" s="6">
        <v>3232</v>
      </c>
      <c r="C41" s="3" t="s">
        <v>164</v>
      </c>
      <c r="D41" s="9">
        <v>660</v>
      </c>
      <c r="E41" s="9">
        <v>5810</v>
      </c>
      <c r="F41" s="9">
        <v>7285</v>
      </c>
      <c r="G41" s="17">
        <f>F41/E41*100</f>
        <v>125.38726333907057</v>
      </c>
    </row>
    <row r="42" spans="2:11" ht="12.95" customHeight="1" x14ac:dyDescent="0.25">
      <c r="B42" s="6">
        <v>3234</v>
      </c>
      <c r="C42" s="24" t="s">
        <v>146</v>
      </c>
      <c r="D42" s="9">
        <v>0</v>
      </c>
      <c r="E42" s="9">
        <v>250</v>
      </c>
      <c r="F42" s="9">
        <v>0</v>
      </c>
      <c r="G42" s="17"/>
    </row>
    <row r="43" spans="2:11" ht="12.95" customHeight="1" x14ac:dyDescent="0.25">
      <c r="B43" s="6">
        <v>3431</v>
      </c>
      <c r="C43" s="3" t="s">
        <v>170</v>
      </c>
      <c r="D43" s="9">
        <v>140</v>
      </c>
      <c r="E43" s="9">
        <v>140</v>
      </c>
      <c r="F43" s="9">
        <v>13.57</v>
      </c>
      <c r="G43" s="17">
        <f>F43/E43*100</f>
        <v>9.6928571428571431</v>
      </c>
    </row>
  </sheetData>
  <mergeCells count="6"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topLeftCell="A16" workbookViewId="0">
      <selection activeCell="F18" sqref="F18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227</v>
      </c>
      <c r="I6" s="33"/>
      <c r="J6" s="33"/>
    </row>
    <row r="8" spans="1:11" ht="12.95" customHeight="1" x14ac:dyDescent="0.25">
      <c r="B8" s="87" t="s">
        <v>127</v>
      </c>
      <c r="C8" s="88"/>
      <c r="D8" s="81" t="s">
        <v>200</v>
      </c>
      <c r="E8" s="81" t="s">
        <v>204</v>
      </c>
      <c r="F8" s="81" t="s">
        <v>219</v>
      </c>
      <c r="G8" s="81" t="s">
        <v>128</v>
      </c>
      <c r="H8" s="1"/>
      <c r="I8" s="1"/>
      <c r="J8" s="1"/>
      <c r="K8" s="1"/>
    </row>
    <row r="9" spans="1:11" ht="12.95" customHeight="1" x14ac:dyDescent="0.25">
      <c r="B9" s="89"/>
      <c r="C9" s="90"/>
      <c r="D9" s="82"/>
      <c r="E9" s="82"/>
      <c r="F9" s="82"/>
      <c r="G9" s="82"/>
      <c r="H9" s="1"/>
      <c r="I9" s="1"/>
      <c r="J9" s="1"/>
      <c r="K9" s="1"/>
    </row>
    <row r="10" spans="1:11" ht="12.95" customHeight="1" x14ac:dyDescent="0.25">
      <c r="B10" s="91"/>
      <c r="C10" s="92"/>
      <c r="D10" s="83"/>
      <c r="E10" s="83"/>
      <c r="F10" s="83"/>
      <c r="G10" s="83"/>
      <c r="H10" s="1"/>
      <c r="I10" s="1"/>
      <c r="J10" s="1"/>
      <c r="K10" s="1"/>
    </row>
    <row r="11" spans="1:11" ht="8.1" customHeight="1" x14ac:dyDescent="0.25">
      <c r="B11" s="93">
        <v>1</v>
      </c>
      <c r="C11" s="94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171</v>
      </c>
      <c r="C12" s="44" t="s">
        <v>172</v>
      </c>
      <c r="D12" s="9">
        <f>SUM(D13:D30)</f>
        <v>609300</v>
      </c>
      <c r="E12" s="9">
        <f>SUM(E13:E30)</f>
        <v>647000</v>
      </c>
      <c r="F12" s="9">
        <f>SUM(F13:F30)</f>
        <v>648840.12999999989</v>
      </c>
      <c r="G12" s="17">
        <f>F12/E12*100</f>
        <v>100.28440958268932</v>
      </c>
      <c r="H12" s="1"/>
      <c r="I12" s="1"/>
      <c r="J12" s="1"/>
      <c r="K12" s="1"/>
    </row>
    <row r="13" spans="1:11" ht="12.95" customHeight="1" x14ac:dyDescent="0.25">
      <c r="B13" s="6">
        <v>3111</v>
      </c>
      <c r="C13" s="44" t="s">
        <v>173</v>
      </c>
      <c r="D13" s="9">
        <v>480500</v>
      </c>
      <c r="E13" s="9">
        <v>506800</v>
      </c>
      <c r="F13" s="9">
        <v>506618.79</v>
      </c>
      <c r="G13" s="17">
        <f t="shared" ref="G13:G20" si="0">SUM(F13/E13*100)</f>
        <v>99.964244277821621</v>
      </c>
      <c r="H13" s="1"/>
      <c r="I13" s="1"/>
      <c r="J13" s="1"/>
      <c r="K13" s="1"/>
    </row>
    <row r="14" spans="1:11" ht="12.95" customHeight="1" x14ac:dyDescent="0.25">
      <c r="B14" s="6">
        <v>3113</v>
      </c>
      <c r="C14" s="41" t="s">
        <v>174</v>
      </c>
      <c r="D14" s="9">
        <v>1600</v>
      </c>
      <c r="E14" s="9">
        <v>1600</v>
      </c>
      <c r="F14" s="9">
        <v>2477.27</v>
      </c>
      <c r="G14" s="17">
        <f t="shared" si="0"/>
        <v>154.829375</v>
      </c>
      <c r="H14" s="1"/>
      <c r="I14" s="1"/>
      <c r="J14" s="1"/>
      <c r="K14" s="1"/>
    </row>
    <row r="15" spans="1:11" ht="12.95" customHeight="1" x14ac:dyDescent="0.25">
      <c r="B15" s="27">
        <v>3121</v>
      </c>
      <c r="C15" s="3" t="s">
        <v>175</v>
      </c>
      <c r="D15" s="9">
        <v>22500</v>
      </c>
      <c r="E15" s="9">
        <v>29400</v>
      </c>
      <c r="F15" s="9">
        <v>26913.72</v>
      </c>
      <c r="G15" s="17">
        <f t="shared" si="0"/>
        <v>91.54326530612245</v>
      </c>
      <c r="H15" s="1"/>
      <c r="I15" s="1"/>
      <c r="J15" s="1"/>
      <c r="K15" s="1"/>
    </row>
    <row r="16" spans="1:11" ht="12.95" customHeight="1" x14ac:dyDescent="0.25">
      <c r="B16" s="6">
        <v>3132</v>
      </c>
      <c r="C16" s="3" t="s">
        <v>176</v>
      </c>
      <c r="D16" s="9">
        <v>79500</v>
      </c>
      <c r="E16" s="9">
        <v>84000</v>
      </c>
      <c r="F16" s="9">
        <v>84128.43</v>
      </c>
      <c r="G16" s="17">
        <f t="shared" si="0"/>
        <v>100.15289285714285</v>
      </c>
      <c r="H16" s="1"/>
      <c r="I16" s="1"/>
      <c r="J16" s="1"/>
      <c r="K16" s="1"/>
    </row>
    <row r="17" spans="2:11" ht="12.95" customHeight="1" x14ac:dyDescent="0.25">
      <c r="B17" s="12">
        <v>3221</v>
      </c>
      <c r="C17" s="3" t="s">
        <v>138</v>
      </c>
      <c r="D17" s="9">
        <v>1700</v>
      </c>
      <c r="E17" s="9">
        <v>1700</v>
      </c>
      <c r="F17" s="9">
        <v>2400</v>
      </c>
      <c r="G17" s="17">
        <f t="shared" si="0"/>
        <v>141.1764705882353</v>
      </c>
      <c r="H17" s="1"/>
      <c r="I17" s="1"/>
      <c r="J17" s="1"/>
      <c r="K17" s="1"/>
    </row>
    <row r="18" spans="2:11" ht="12.95" customHeight="1" x14ac:dyDescent="0.25">
      <c r="B18" s="12">
        <v>3222</v>
      </c>
      <c r="C18" s="3" t="s">
        <v>139</v>
      </c>
      <c r="D18" s="9"/>
      <c r="E18" s="9"/>
      <c r="F18" s="9">
        <v>442.86</v>
      </c>
      <c r="G18" s="17"/>
      <c r="H18" s="1"/>
      <c r="I18" s="1"/>
      <c r="J18" s="1"/>
      <c r="K18" s="1"/>
    </row>
    <row r="19" spans="2:11" ht="12.95" customHeight="1" x14ac:dyDescent="0.25">
      <c r="B19" s="6">
        <v>3223</v>
      </c>
      <c r="C19" s="3" t="s">
        <v>160</v>
      </c>
      <c r="D19" s="9">
        <v>3300</v>
      </c>
      <c r="E19" s="9">
        <v>3300</v>
      </c>
      <c r="F19" s="9">
        <v>5000.8</v>
      </c>
      <c r="G19" s="17">
        <f t="shared" si="0"/>
        <v>151.53939393939396</v>
      </c>
      <c r="H19" s="1"/>
      <c r="I19" s="1"/>
      <c r="J19" s="1"/>
      <c r="K19" s="1"/>
    </row>
    <row r="20" spans="2:11" ht="12.95" customHeight="1" x14ac:dyDescent="0.25">
      <c r="B20" s="6">
        <v>3224</v>
      </c>
      <c r="C20" s="3" t="s">
        <v>161</v>
      </c>
      <c r="D20" s="9">
        <v>2600</v>
      </c>
      <c r="E20" s="9">
        <v>2600</v>
      </c>
      <c r="F20" s="9">
        <v>2600</v>
      </c>
      <c r="G20" s="17">
        <f t="shared" si="0"/>
        <v>100</v>
      </c>
      <c r="H20" s="1"/>
      <c r="I20" s="1"/>
      <c r="J20" s="1"/>
      <c r="K20" s="1"/>
    </row>
    <row r="21" spans="2:11" ht="12.95" customHeight="1" x14ac:dyDescent="0.25">
      <c r="B21" s="6">
        <v>3231</v>
      </c>
      <c r="C21" s="3" t="s">
        <v>142</v>
      </c>
      <c r="D21" s="9">
        <v>0</v>
      </c>
      <c r="E21" s="9">
        <v>0</v>
      </c>
      <c r="F21" s="9">
        <v>0</v>
      </c>
      <c r="G21" s="17">
        <v>0</v>
      </c>
      <c r="H21" s="1"/>
      <c r="I21" s="1"/>
      <c r="J21" s="1"/>
      <c r="K21" s="1"/>
    </row>
    <row r="22" spans="2:11" ht="12.95" customHeight="1" x14ac:dyDescent="0.25">
      <c r="B22" s="6">
        <v>3232</v>
      </c>
      <c r="C22" s="3" t="s">
        <v>164</v>
      </c>
      <c r="D22" s="9">
        <v>2600</v>
      </c>
      <c r="E22" s="9">
        <v>2600</v>
      </c>
      <c r="F22" s="9">
        <v>2600</v>
      </c>
      <c r="G22" s="17">
        <f>SUM(F22/E22*100)</f>
        <v>100</v>
      </c>
      <c r="H22" s="1"/>
      <c r="I22" s="1"/>
      <c r="J22" s="1"/>
      <c r="K22" s="1"/>
    </row>
    <row r="23" spans="2:11" ht="12.95" customHeight="1" x14ac:dyDescent="0.25">
      <c r="B23" s="6">
        <v>3234</v>
      </c>
      <c r="C23" s="24" t="s">
        <v>146</v>
      </c>
      <c r="D23" s="9">
        <v>2700</v>
      </c>
      <c r="E23" s="9">
        <v>2700</v>
      </c>
      <c r="F23" s="9">
        <v>4045.82</v>
      </c>
      <c r="G23" s="17">
        <f>SUM(F23/E23*100)</f>
        <v>149.84518518518519</v>
      </c>
      <c r="H23" s="1"/>
      <c r="I23" s="1"/>
      <c r="J23" s="1"/>
      <c r="K23" s="1"/>
    </row>
    <row r="24" spans="2:11" ht="12.95" customHeight="1" x14ac:dyDescent="0.25">
      <c r="B24" s="6">
        <v>3237</v>
      </c>
      <c r="C24" s="3" t="s">
        <v>148</v>
      </c>
      <c r="D24" s="9">
        <v>4000</v>
      </c>
      <c r="E24" s="9">
        <v>0</v>
      </c>
      <c r="F24" s="9">
        <v>134.71</v>
      </c>
      <c r="G24" s="17">
        <v>0</v>
      </c>
      <c r="H24" s="1"/>
      <c r="I24" s="1"/>
      <c r="J24" s="1"/>
      <c r="K24" s="1"/>
    </row>
    <row r="25" spans="2:11" ht="12.95" customHeight="1" x14ac:dyDescent="0.25">
      <c r="B25" s="6">
        <v>3238</v>
      </c>
      <c r="C25" s="3" t="s">
        <v>149</v>
      </c>
      <c r="D25" s="42">
        <v>2700</v>
      </c>
      <c r="E25" s="42">
        <v>2700</v>
      </c>
      <c r="F25" s="42">
        <v>3715.12</v>
      </c>
      <c r="G25" s="45">
        <f>F25/E25*100</f>
        <v>137.59703703703704</v>
      </c>
      <c r="H25" s="1"/>
      <c r="I25" s="1"/>
      <c r="J25" s="1"/>
      <c r="K25" s="1"/>
    </row>
    <row r="26" spans="2:11" ht="12.95" customHeight="1" x14ac:dyDescent="0.25">
      <c r="B26" s="6">
        <v>3295</v>
      </c>
      <c r="C26" s="3" t="s">
        <v>167</v>
      </c>
      <c r="D26" s="9">
        <v>1600</v>
      </c>
      <c r="E26" s="9">
        <v>1600</v>
      </c>
      <c r="F26" s="9">
        <v>1803.79</v>
      </c>
      <c r="G26" s="17">
        <f>SUM(F26/E26*100)</f>
        <v>112.736875</v>
      </c>
      <c r="H26" s="1"/>
      <c r="I26" s="1"/>
      <c r="J26" s="1"/>
      <c r="K26" s="1"/>
    </row>
    <row r="27" spans="2:11" ht="12.95" customHeight="1" x14ac:dyDescent="0.25">
      <c r="B27" s="6">
        <v>3296</v>
      </c>
      <c r="C27" s="3" t="s">
        <v>168</v>
      </c>
      <c r="D27" s="9">
        <v>0</v>
      </c>
      <c r="E27" s="9">
        <v>4000</v>
      </c>
      <c r="F27" s="9">
        <v>2457.4499999999998</v>
      </c>
      <c r="G27" s="17">
        <f>F27/E27*100</f>
        <v>61.436249999999994</v>
      </c>
      <c r="H27" s="1"/>
      <c r="I27" s="1"/>
      <c r="J27" s="1"/>
      <c r="K27" s="1"/>
    </row>
    <row r="28" spans="2:11" ht="12.95" customHeight="1" x14ac:dyDescent="0.25">
      <c r="B28" s="6">
        <v>3299</v>
      </c>
      <c r="C28" s="3" t="s">
        <v>183</v>
      </c>
      <c r="D28" s="9"/>
      <c r="E28" s="9"/>
      <c r="F28" s="9">
        <v>87.5</v>
      </c>
      <c r="G28" s="17"/>
      <c r="H28" s="1"/>
      <c r="I28" s="1"/>
      <c r="J28" s="1"/>
      <c r="K28" s="1"/>
    </row>
    <row r="29" spans="2:11" ht="12.95" customHeight="1" x14ac:dyDescent="0.25">
      <c r="B29" s="6">
        <v>3433</v>
      </c>
      <c r="C29" s="3" t="s">
        <v>177</v>
      </c>
      <c r="D29" s="9">
        <v>4000</v>
      </c>
      <c r="E29" s="9">
        <v>4000</v>
      </c>
      <c r="F29" s="9">
        <v>3413.87</v>
      </c>
      <c r="G29" s="17">
        <f>SUM(F29/E29*100)</f>
        <v>85.34675</v>
      </c>
      <c r="H29" s="1"/>
      <c r="I29" s="1"/>
      <c r="J29" s="1"/>
      <c r="K29" s="1"/>
    </row>
    <row r="30" spans="2:11" ht="12.95" customHeight="1" x14ac:dyDescent="0.25">
      <c r="B30" s="6">
        <v>3722</v>
      </c>
      <c r="C30" s="3" t="s">
        <v>178</v>
      </c>
      <c r="D30" s="9">
        <v>0</v>
      </c>
      <c r="E30" s="9">
        <v>0</v>
      </c>
      <c r="F30" s="9">
        <v>0</v>
      </c>
      <c r="G30" s="17">
        <v>0</v>
      </c>
      <c r="H30" s="1"/>
      <c r="I30" s="1"/>
      <c r="J30" s="1"/>
      <c r="K30" s="1"/>
    </row>
    <row r="31" spans="2:11" ht="12.95" customHeight="1" x14ac:dyDescent="0.25">
      <c r="B31" s="24" t="s">
        <v>179</v>
      </c>
      <c r="C31" s="3" t="s">
        <v>180</v>
      </c>
      <c r="D31" s="9">
        <v>200</v>
      </c>
      <c r="E31" s="9">
        <v>90</v>
      </c>
      <c r="F31" s="9">
        <v>95.51</v>
      </c>
      <c r="G31" s="17">
        <f>F31/E31*100</f>
        <v>106.12222222222223</v>
      </c>
      <c r="H31" s="1"/>
      <c r="I31" s="1"/>
      <c r="J31" s="1"/>
      <c r="K31" s="1"/>
    </row>
    <row r="32" spans="2:11" ht="12.95" customHeight="1" x14ac:dyDescent="0.25">
      <c r="B32" s="6">
        <v>3232</v>
      </c>
      <c r="C32" s="3" t="s">
        <v>164</v>
      </c>
      <c r="D32" s="9">
        <v>200</v>
      </c>
      <c r="E32" s="9">
        <v>90</v>
      </c>
      <c r="F32" s="9">
        <v>95.51</v>
      </c>
      <c r="G32" s="17">
        <f>F32/E32*100</f>
        <v>106.12222222222223</v>
      </c>
      <c r="H32" s="1"/>
      <c r="I32" s="1"/>
      <c r="J32" s="1"/>
      <c r="K32" s="1"/>
    </row>
    <row r="33" spans="2:11" ht="12.95" customHeight="1" x14ac:dyDescent="0.25">
      <c r="B33" s="84" t="s">
        <v>181</v>
      </c>
      <c r="C33" s="85"/>
      <c r="D33" s="9">
        <v>5110</v>
      </c>
      <c r="E33" s="9">
        <v>0</v>
      </c>
      <c r="F33" s="9">
        <v>0</v>
      </c>
      <c r="G33" s="17">
        <v>0</v>
      </c>
      <c r="H33" s="1"/>
      <c r="I33" s="1"/>
      <c r="J33" s="1"/>
      <c r="K33" s="1"/>
    </row>
    <row r="34" spans="2:11" ht="12.95" customHeight="1" x14ac:dyDescent="0.25">
      <c r="B34" s="6" t="s">
        <v>132</v>
      </c>
      <c r="C34" s="3" t="s">
        <v>182</v>
      </c>
      <c r="D34" s="9">
        <v>5110</v>
      </c>
      <c r="E34" s="9">
        <v>0</v>
      </c>
      <c r="F34" s="9">
        <v>0</v>
      </c>
      <c r="G34" s="17">
        <v>0</v>
      </c>
      <c r="H34" s="1"/>
      <c r="I34" s="1"/>
      <c r="J34" s="1"/>
      <c r="K34" s="1"/>
    </row>
    <row r="35" spans="2:11" ht="12.95" customHeight="1" x14ac:dyDescent="0.25">
      <c r="B35" s="6">
        <v>3299</v>
      </c>
      <c r="C35" s="3" t="s">
        <v>183</v>
      </c>
      <c r="D35" s="9">
        <v>5110</v>
      </c>
      <c r="E35" s="9">
        <v>0</v>
      </c>
      <c r="F35" s="9">
        <v>0</v>
      </c>
      <c r="G35" s="17">
        <v>0</v>
      </c>
      <c r="H35" s="1"/>
      <c r="I35" s="1"/>
      <c r="J35" s="1"/>
      <c r="K35" s="1"/>
    </row>
    <row r="36" spans="2:11" ht="12.95" customHeight="1" x14ac:dyDescent="0.25">
      <c r="B36" s="84" t="s">
        <v>184</v>
      </c>
      <c r="C36" s="85"/>
      <c r="D36" s="9">
        <v>37030</v>
      </c>
      <c r="E36" s="9">
        <v>37030</v>
      </c>
      <c r="F36" s="9">
        <f>SUM(F37+'List5 (4)'!F15)</f>
        <v>31870.639999999999</v>
      </c>
      <c r="G36" s="17">
        <f>SUM(F36/E36*100)</f>
        <v>86.067080745341613</v>
      </c>
      <c r="H36" s="1"/>
      <c r="I36" s="1"/>
      <c r="J36" s="1"/>
      <c r="K36" s="1"/>
    </row>
    <row r="37" spans="2:11" ht="12.95" customHeight="1" x14ac:dyDescent="0.25">
      <c r="B37" s="6" t="s">
        <v>132</v>
      </c>
      <c r="C37" s="3" t="s">
        <v>182</v>
      </c>
      <c r="D37" s="9">
        <v>7400</v>
      </c>
      <c r="E37" s="9">
        <v>7400</v>
      </c>
      <c r="F37" s="9">
        <v>13995.55</v>
      </c>
      <c r="G37" s="17">
        <f>SUM(F37/E37*100)</f>
        <v>189.12905405405405</v>
      </c>
      <c r="H37" s="1"/>
      <c r="I37" s="1"/>
      <c r="J37" s="1"/>
      <c r="K37" s="1"/>
    </row>
    <row r="38" spans="2:11" ht="12.95" customHeight="1" x14ac:dyDescent="0.25">
      <c r="B38" s="6">
        <v>3232</v>
      </c>
      <c r="C38" s="3" t="s">
        <v>164</v>
      </c>
      <c r="D38" s="9">
        <v>2390</v>
      </c>
      <c r="E38" s="9">
        <v>2390</v>
      </c>
      <c r="F38" s="9">
        <v>13513.51</v>
      </c>
      <c r="G38" s="17">
        <f>SUM(F38/E38*100)</f>
        <v>565.41882845188286</v>
      </c>
    </row>
    <row r="39" spans="2:11" ht="12.95" customHeight="1" x14ac:dyDescent="0.25">
      <c r="B39" s="6">
        <v>4221</v>
      </c>
      <c r="C39" s="3" t="s">
        <v>187</v>
      </c>
      <c r="D39" s="9">
        <v>4470</v>
      </c>
      <c r="E39" s="9">
        <v>4470</v>
      </c>
      <c r="F39" s="9">
        <v>0</v>
      </c>
      <c r="G39" s="17">
        <v>0</v>
      </c>
    </row>
    <row r="40" spans="2:11" ht="12.95" customHeight="1" x14ac:dyDescent="0.25">
      <c r="B40" s="6">
        <v>4241</v>
      </c>
      <c r="C40" s="3" t="s">
        <v>185</v>
      </c>
      <c r="D40" s="9">
        <v>540</v>
      </c>
      <c r="E40" s="9">
        <v>540</v>
      </c>
      <c r="F40" s="9">
        <v>482.04</v>
      </c>
      <c r="G40" s="17">
        <f>SUM(F40/E40*100)</f>
        <v>89.266666666666666</v>
      </c>
    </row>
  </sheetData>
  <mergeCells count="8">
    <mergeCell ref="F8:F10"/>
    <mergeCell ref="G8:G10"/>
    <mergeCell ref="B11:C11"/>
    <mergeCell ref="B33:C33"/>
    <mergeCell ref="B36:C36"/>
    <mergeCell ref="B8:C10"/>
    <mergeCell ref="D8:D10"/>
    <mergeCell ref="E8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List3 (2)</vt:lpstr>
      <vt:lpstr>List4</vt:lpstr>
      <vt:lpstr>List4 (2)</vt:lpstr>
      <vt:lpstr>List5</vt:lpstr>
      <vt:lpstr>List5 (2)</vt:lpstr>
      <vt:lpstr>List5 (3)</vt:lpstr>
      <vt:lpstr>List5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Zdenka Mamić</cp:lastModifiedBy>
  <cp:lastPrinted>2024-02-01T11:15:02Z</cp:lastPrinted>
  <dcterms:created xsi:type="dcterms:W3CDTF">2022-07-18T10:23:50Z</dcterms:created>
  <dcterms:modified xsi:type="dcterms:W3CDTF">2024-02-09T10:29:25Z</dcterms:modified>
</cp:coreProperties>
</file>